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Z:\dossiers\GESTEL\7374 SECIB - F. Coudriet MOE - rue Lesbin\ADMINISTRATIF\consultations - notifications - OS\consultation - DCE\DCE - MH\"/>
    </mc:Choice>
  </mc:AlternateContent>
  <xr:revisionPtr revIDLastSave="0" documentId="13_ncr:1_{0932251E-5AFF-4528-B35F-E89C5D7C548B}" xr6:coauthVersionLast="47" xr6:coauthVersionMax="47" xr10:uidLastSave="{00000000-0000-0000-0000-000000000000}"/>
  <bookViews>
    <workbookView xWindow="-120" yWindow="-120" windowWidth="29040" windowHeight="15720" tabRatio="516" xr2:uid="{00000000-000D-0000-FFFF-FFFF00000000}"/>
  </bookViews>
  <sheets>
    <sheet name="PDG" sheetId="28" r:id="rId1"/>
    <sheet name="DPGF TER" sheetId="27" r:id="rId2"/>
    <sheet name="DPGF RS + BT" sheetId="29" r:id="rId3"/>
    <sheet name="DPGF EV" sheetId="31" r:id="rId4"/>
  </sheets>
  <definedNames>
    <definedName name="débutsomme">'DPGF TER'!$G$14</definedName>
    <definedName name="éclairage_public__sous_total_400" localSheetId="3">'DPGF EV'!#REF!</definedName>
    <definedName name="éclairage_public__sous_total_400">'DPGF RS + BT'!#REF!</definedName>
    <definedName name="finsomme">'DPGF TER'!#REF!</definedName>
    <definedName name="_xlnm.Print_Titles" localSheetId="3">'DPGF EV'!$6:$6</definedName>
    <definedName name="_xlnm.Print_Titles" localSheetId="2">'DPGF RS + BT'!$6:$6</definedName>
    <definedName name="_xlnm.Print_Titles" localSheetId="1">'DPGF TER'!$11:$14</definedName>
    <definedName name="sous_total_BT" localSheetId="3">'DPGF EV'!#REF!</definedName>
    <definedName name="sous_total_BT">'DPGF RS + BT'!$G$94</definedName>
    <definedName name="stotal100">'DPGF EV'!#REF!</definedName>
    <definedName name="stotal200">'DPGF EV'!$G$23</definedName>
    <definedName name="stotal300" localSheetId="3">'DPGF EV'!#REF!</definedName>
    <definedName name="stotal300" localSheetId="2">'DPGF RS + BT'!$G$66</definedName>
    <definedName name="stotal400">'DPGF EV'!$G$46</definedName>
    <definedName name="stotal500" localSheetId="3">'DPGF EV'!#REF!</definedName>
    <definedName name="stotal500" localSheetId="2">'DPGF RS + BT'!$G$81</definedName>
    <definedName name="stotal600">'DPGF EV'!#REF!</definedName>
    <definedName name="stotal700">'DPGF EV'!$G$71</definedName>
    <definedName name="stotal800">'DPGF EV'!#REF!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1" i="29" l="1"/>
  <c r="G93" i="29"/>
  <c r="E80" i="27"/>
  <c r="E90" i="27"/>
  <c r="E48" i="27" s="1"/>
  <c r="E54" i="27" s="1"/>
  <c r="G53" i="31"/>
  <c r="G54" i="31"/>
  <c r="G52" i="31"/>
  <c r="G51" i="31"/>
  <c r="G70" i="31"/>
  <c r="G69" i="31"/>
  <c r="G68" i="31"/>
  <c r="G67" i="31"/>
  <c r="E51" i="27"/>
  <c r="E29" i="27" s="1"/>
  <c r="G44" i="31"/>
  <c r="E41" i="31"/>
  <c r="G41" i="31" s="1"/>
  <c r="E45" i="31"/>
  <c r="E20" i="31" s="1"/>
  <c r="G57" i="31"/>
  <c r="G61" i="27"/>
  <c r="G83" i="27"/>
  <c r="G75" i="27"/>
  <c r="G18" i="31"/>
  <c r="G66" i="31"/>
  <c r="G71" i="29"/>
  <c r="G70" i="29"/>
  <c r="G35" i="29"/>
  <c r="G38" i="29"/>
  <c r="G30" i="29"/>
  <c r="G54" i="29"/>
  <c r="G53" i="29"/>
  <c r="G56" i="29"/>
  <c r="G55" i="29"/>
  <c r="F101" i="29"/>
  <c r="C88" i="31" s="1"/>
  <c r="G100" i="29"/>
  <c r="G99" i="29"/>
  <c r="G98" i="29"/>
  <c r="G97" i="29"/>
  <c r="A96" i="29"/>
  <c r="A99" i="29" s="1"/>
  <c r="G84" i="31"/>
  <c r="G65" i="31"/>
  <c r="F71" i="31"/>
  <c r="C93" i="31" s="1"/>
  <c r="F62" i="31"/>
  <c r="C92" i="31" s="1"/>
  <c r="F46" i="31"/>
  <c r="C91" i="31" s="1"/>
  <c r="F27" i="31"/>
  <c r="C90" i="31" s="1"/>
  <c r="F23" i="31"/>
  <c r="C89" i="31" s="1"/>
  <c r="G30" i="27"/>
  <c r="G16" i="31"/>
  <c r="G64" i="31"/>
  <c r="G61" i="31"/>
  <c r="G60" i="31"/>
  <c r="G59" i="31"/>
  <c r="G56" i="31"/>
  <c r="G55" i="31"/>
  <c r="G50" i="31"/>
  <c r="G49" i="31"/>
  <c r="G48" i="31"/>
  <c r="A48" i="31"/>
  <c r="G42" i="31"/>
  <c r="G40" i="31"/>
  <c r="G39" i="31"/>
  <c r="G37" i="31"/>
  <c r="G36" i="31"/>
  <c r="G35" i="31"/>
  <c r="G34" i="31"/>
  <c r="G32" i="31"/>
  <c r="G31" i="31"/>
  <c r="G29" i="31"/>
  <c r="G26" i="31"/>
  <c r="G25" i="31"/>
  <c r="A25" i="31"/>
  <c r="G21" i="31"/>
  <c r="G19" i="31"/>
  <c r="G17" i="31"/>
  <c r="G13" i="31"/>
  <c r="G11" i="31"/>
  <c r="A11" i="31"/>
  <c r="G6" i="31"/>
  <c r="A6" i="31"/>
  <c r="E62" i="27" l="1"/>
  <c r="A51" i="31"/>
  <c r="A55" i="31" s="1"/>
  <c r="G71" i="31"/>
  <c r="G93" i="31" s="1"/>
  <c r="E32" i="27"/>
  <c r="E45" i="27"/>
  <c r="E28" i="27"/>
  <c r="G101" i="29"/>
  <c r="G88" i="31" s="1"/>
  <c r="G27" i="31"/>
  <c r="G90" i="31" s="1"/>
  <c r="A64" i="31"/>
  <c r="A67" i="31" s="1"/>
  <c r="E22" i="31" l="1"/>
  <c r="G22" i="31" s="1"/>
  <c r="G20" i="31"/>
  <c r="A14" i="31"/>
  <c r="G23" i="31" l="1"/>
  <c r="G89" i="31" s="1"/>
  <c r="A29" i="31"/>
  <c r="A32" i="31" s="1"/>
  <c r="A17" i="31"/>
  <c r="A19" i="31" s="1"/>
  <c r="A21" i="31" l="1"/>
  <c r="A37" i="31" l="1"/>
  <c r="A42" i="31" l="1"/>
  <c r="G15" i="29" l="1"/>
  <c r="F94" i="29"/>
  <c r="C87" i="31" s="1"/>
  <c r="G89" i="29"/>
  <c r="G94" i="29" s="1"/>
  <c r="G88" i="29"/>
  <c r="A87" i="29"/>
  <c r="F85" i="29"/>
  <c r="C86" i="31" s="1"/>
  <c r="G84" i="29"/>
  <c r="G83" i="29"/>
  <c r="A83" i="29"/>
  <c r="F81" i="29"/>
  <c r="C85" i="31" s="1"/>
  <c r="G80" i="29"/>
  <c r="G79" i="29"/>
  <c r="G78" i="29"/>
  <c r="G77" i="29"/>
  <c r="G76" i="29"/>
  <c r="G75" i="29"/>
  <c r="G74" i="29"/>
  <c r="G73" i="29"/>
  <c r="G72" i="29"/>
  <c r="G69" i="29"/>
  <c r="G68" i="29"/>
  <c r="A68" i="29"/>
  <c r="F66" i="29"/>
  <c r="C84" i="31" s="1"/>
  <c r="G65" i="29"/>
  <c r="G64" i="29"/>
  <c r="G63" i="29"/>
  <c r="A63" i="29"/>
  <c r="F61" i="29"/>
  <c r="F83" i="31" s="1"/>
  <c r="G60" i="29"/>
  <c r="G59" i="29"/>
  <c r="A59" i="29"/>
  <c r="F57" i="29"/>
  <c r="F82" i="31" s="1"/>
  <c r="G52" i="29"/>
  <c r="G51" i="29"/>
  <c r="G50" i="29"/>
  <c r="G49" i="29"/>
  <c r="G48" i="29"/>
  <c r="G46" i="29"/>
  <c r="G45" i="29"/>
  <c r="G44" i="29"/>
  <c r="G43" i="29"/>
  <c r="G42" i="29"/>
  <c r="G41" i="29"/>
  <c r="G40" i="29"/>
  <c r="G39" i="29"/>
  <c r="G37" i="29"/>
  <c r="G36" i="29"/>
  <c r="G33" i="29"/>
  <c r="F31" i="29"/>
  <c r="F81" i="31" s="1"/>
  <c r="G29" i="29"/>
  <c r="G28" i="29"/>
  <c r="G26" i="29"/>
  <c r="G25" i="29"/>
  <c r="G23" i="29"/>
  <c r="G22" i="29"/>
  <c r="G21" i="29"/>
  <c r="A21" i="29"/>
  <c r="F19" i="29"/>
  <c r="C80" i="31" s="1"/>
  <c r="G18" i="29"/>
  <c r="G16" i="29"/>
  <c r="G14" i="29"/>
  <c r="A14" i="29"/>
  <c r="A16" i="29" s="1"/>
  <c r="F12" i="29"/>
  <c r="C79" i="31" s="1"/>
  <c r="G11" i="29"/>
  <c r="G10" i="29"/>
  <c r="G6" i="29"/>
  <c r="A6" i="29"/>
  <c r="A90" i="29" l="1"/>
  <c r="A92" i="29"/>
  <c r="A70" i="29"/>
  <c r="A72" i="29" s="1"/>
  <c r="G81" i="29"/>
  <c r="G85" i="31" s="1"/>
  <c r="G66" i="29"/>
  <c r="G85" i="29"/>
  <c r="G86" i="31" s="1"/>
  <c r="G57" i="29"/>
  <c r="G82" i="31" s="1"/>
  <c r="G61" i="29"/>
  <c r="G83" i="31" s="1"/>
  <c r="G12" i="29"/>
  <c r="G79" i="31" s="1"/>
  <c r="G19" i="29"/>
  <c r="G80" i="31" s="1"/>
  <c r="G87" i="31"/>
  <c r="G31" i="29"/>
  <c r="G81" i="31" s="1"/>
  <c r="A33" i="29"/>
  <c r="A40" i="29" l="1"/>
  <c r="A42" i="29" s="1"/>
  <c r="A44" i="29" l="1"/>
  <c r="A46" i="29" l="1"/>
  <c r="A49" i="29" l="1"/>
  <c r="A51" i="29" s="1"/>
  <c r="A23" i="29" l="1"/>
  <c r="A26" i="29" l="1"/>
  <c r="A29" i="29" s="1"/>
  <c r="G90" i="27" l="1"/>
  <c r="A16" i="27"/>
  <c r="A18" i="27" s="1"/>
  <c r="G17" i="27"/>
  <c r="G16" i="27"/>
  <c r="G100" i="27"/>
  <c r="G32" i="27"/>
  <c r="G31" i="27"/>
  <c r="F112" i="27"/>
  <c r="F78" i="31" s="1"/>
  <c r="F93" i="27"/>
  <c r="F77" i="31" s="1"/>
  <c r="F55" i="27"/>
  <c r="F76" i="31" s="1"/>
  <c r="F41" i="27"/>
  <c r="F75" i="31" s="1"/>
  <c r="F21" i="27"/>
  <c r="F74" i="31" s="1"/>
  <c r="A11" i="27"/>
  <c r="G26" i="27"/>
  <c r="G20" i="27"/>
  <c r="G65" i="27"/>
  <c r="G64" i="27"/>
  <c r="G63" i="27"/>
  <c r="A57" i="27"/>
  <c r="G18" i="27"/>
  <c r="G19" i="27"/>
  <c r="G92" i="27"/>
  <c r="G57" i="27"/>
  <c r="G58" i="27"/>
  <c r="G59" i="27"/>
  <c r="G60" i="27"/>
  <c r="G62" i="27"/>
  <c r="G66" i="27"/>
  <c r="G67" i="27"/>
  <c r="G68" i="27"/>
  <c r="G70" i="27"/>
  <c r="G71" i="27"/>
  <c r="G72" i="27"/>
  <c r="G74" i="27"/>
  <c r="G76" i="27"/>
  <c r="G77" i="27"/>
  <c r="G78" i="27"/>
  <c r="G79" i="27"/>
  <c r="G80" i="27"/>
  <c r="G81" i="27"/>
  <c r="G82" i="27"/>
  <c r="G84" i="27"/>
  <c r="G85" i="27"/>
  <c r="G87" i="27"/>
  <c r="G11" i="27"/>
  <c r="G23" i="27"/>
  <c r="G25" i="27"/>
  <c r="G28" i="27"/>
  <c r="G29" i="27"/>
  <c r="G33" i="27"/>
  <c r="G36" i="27"/>
  <c r="G37" i="27"/>
  <c r="G38" i="27"/>
  <c r="G40" i="27"/>
  <c r="G43" i="27"/>
  <c r="G45" i="27"/>
  <c r="G46" i="27"/>
  <c r="G47" i="27"/>
  <c r="G48" i="27"/>
  <c r="G49" i="27"/>
  <c r="G51" i="27"/>
  <c r="G52" i="27"/>
  <c r="G53" i="27"/>
  <c r="G54" i="27"/>
  <c r="G97" i="27"/>
  <c r="G101" i="27"/>
  <c r="G102" i="27"/>
  <c r="G103" i="27"/>
  <c r="G104" i="27"/>
  <c r="G105" i="27"/>
  <c r="G106" i="27"/>
  <c r="G107" i="27"/>
  <c r="G108" i="27"/>
  <c r="G109" i="27"/>
  <c r="G110" i="27"/>
  <c r="G111" i="27"/>
  <c r="A95" i="27"/>
  <c r="A98" i="27" s="1"/>
  <c r="G41" i="27" l="1"/>
  <c r="G75" i="31" s="1"/>
  <c r="G55" i="27"/>
  <c r="G76" i="31" s="1"/>
  <c r="G112" i="27"/>
  <c r="G78" i="31" s="1"/>
  <c r="G93" i="27"/>
  <c r="G77" i="31" s="1"/>
  <c r="G21" i="27"/>
  <c r="G74" i="31" s="1"/>
  <c r="A43" i="27" l="1"/>
  <c r="A60" i="27" l="1"/>
  <c r="A23" i="27"/>
  <c r="A27" i="27" l="1"/>
  <c r="A31" i="27" s="1"/>
  <c r="A101" i="27"/>
  <c r="A103" i="27" s="1"/>
  <c r="A108" i="27" l="1"/>
  <c r="A46" i="27"/>
  <c r="A63" i="27"/>
  <c r="A33" i="27" l="1"/>
  <c r="A66" i="27"/>
  <c r="A36" i="27" l="1"/>
  <c r="A38" i="27" s="1"/>
  <c r="A49" i="27" l="1"/>
  <c r="A52" i="27" l="1"/>
  <c r="A68" i="27"/>
  <c r="A72" i="27" s="1"/>
  <c r="A76" i="27" s="1"/>
  <c r="A78" i="27" s="1"/>
  <c r="A81" i="27" s="1"/>
  <c r="A85" i="27" s="1"/>
  <c r="A88" i="27" s="1"/>
  <c r="A91" i="27" s="1"/>
  <c r="A75" i="29"/>
  <c r="A77" i="29" s="1"/>
  <c r="G45" i="31"/>
  <c r="G46" i="31" s="1"/>
  <c r="G91" i="31" s="1"/>
  <c r="G58" i="31"/>
  <c r="G62" i="31" s="1"/>
  <c r="G92" i="31" s="1"/>
  <c r="G94" i="31" l="1"/>
  <c r="G95" i="31" l="1"/>
  <c r="G96" i="31" s="1"/>
  <c r="A53" i="29"/>
  <c r="A55" i="29" s="1"/>
  <c r="A59" i="31" l="1"/>
</calcChain>
</file>

<file path=xl/sharedStrings.xml><?xml version="1.0" encoding="utf-8"?>
<sst xmlns="http://schemas.openxmlformats.org/spreadsheetml/2006/main" count="425" uniqueCount="291">
  <si>
    <t xml:space="preserve">béton balayé sur espaces piétons, épaisseur 0.15m
finition « poil souple » </t>
  </si>
  <si>
    <t>EB6 roulement - BBSG 0/6  / 100 Kg/m2  (4.3cm)</t>
  </si>
  <si>
    <t xml:space="preserve">VR1245 / avaloir </t>
  </si>
  <si>
    <t>avaloir équipé grille concave 400 x 400, ECLZ57CF de PAM</t>
  </si>
  <si>
    <t xml:space="preserve">avaloir équipé grille plate 750 x 300  ECML30ZF de PAM </t>
  </si>
  <si>
    <t>VR1295 /enrobés bitumineux de roulement 0/10 noir</t>
  </si>
  <si>
    <t>VR1300 / enrobés bitumineux de roulement 0/6 noir</t>
  </si>
  <si>
    <t xml:space="preserve">VR1106 / reprofilage et réglage de la voirie de première phase </t>
  </si>
  <si>
    <t>GNTa 0/20 , épaisseur 0.05 m</t>
  </si>
  <si>
    <t>GNTa 0/20 épaisseur 0m20 sur trottoirs</t>
  </si>
  <si>
    <t>VR1055 / empierrement  GNTa - ép.  0.20m</t>
  </si>
  <si>
    <t xml:space="preserve">VR1065 / enduit superficiel bi-couche </t>
  </si>
  <si>
    <t>préparation du fond de forme avant empierrements</t>
  </si>
  <si>
    <t>m3</t>
  </si>
  <si>
    <t>RÉCAPITULATIF</t>
  </si>
  <si>
    <t>TOTAL H.T.</t>
  </si>
  <si>
    <t>TOTAL T.T.C.</t>
  </si>
  <si>
    <t xml:space="preserve">cachet et signature </t>
  </si>
  <si>
    <t>PRELIMINAIRES</t>
  </si>
  <si>
    <t xml:space="preserve">VR1040 / couche d'assise GNTa </t>
  </si>
  <si>
    <t xml:space="preserve">VR1015 / préparation des fonds de forme </t>
  </si>
  <si>
    <t>TR1065 / terrassements de voies  / accès / chemin piétons</t>
  </si>
  <si>
    <t>TR1110 / remblaiement en périphérie de bâti</t>
  </si>
  <si>
    <t>matériaux du terrassement ou apport si impropre au remblai</t>
  </si>
  <si>
    <t>panneau d’interdiction de stationner B6a1 - CL2 / 450</t>
  </si>
  <si>
    <t>VOIRIE et AMENAGEMENTS DEFINITIFS</t>
  </si>
  <si>
    <t>article</t>
  </si>
  <si>
    <t>quant</t>
  </si>
  <si>
    <t>prix</t>
  </si>
  <si>
    <t>montant HT</t>
  </si>
  <si>
    <t>unitaire</t>
  </si>
  <si>
    <t>NETTOYAGE DES TERRAINS / TERRASSEMENTS</t>
  </si>
  <si>
    <t>TR1040 / décapage de terre végétale - stockage - régalage - évacuation</t>
  </si>
  <si>
    <t>à                                           , le</t>
  </si>
  <si>
    <t>1) le montant de l'offre  sera réputée forfaitaire / les quantités du présent document n'ont qu'une valeur indicative de décomposition du forfait global / Elles seront réputées avoir été vérifiées et complétées par l'Entrepreneur lors de la remise de ses prix.
2) les prix pour mémoire (ppm) doivent obligatoirement être fournis dans l'offre de l'Entrepreneur.</t>
  </si>
  <si>
    <t>REFERENCE au CCTP</t>
  </si>
  <si>
    <t>enduit  superficiel  bi-couche</t>
  </si>
  <si>
    <t>MB1345 / plaque de numérotation d’habitation</t>
  </si>
  <si>
    <t>MB1350 / panneau de signalisation</t>
  </si>
  <si>
    <t>ppm</t>
  </si>
  <si>
    <t>désignation</t>
  </si>
  <si>
    <t>unité</t>
  </si>
  <si>
    <t>F</t>
  </si>
  <si>
    <t>m2</t>
  </si>
  <si>
    <t>ml</t>
  </si>
  <si>
    <t>u</t>
  </si>
  <si>
    <t>bordure T1 ( NF - Cl T )</t>
  </si>
  <si>
    <t>VR1130 / bordure béton lisse de type T</t>
  </si>
  <si>
    <t>VR1255 / caniveau à grille</t>
  </si>
  <si>
    <t>VR1270 / mise à niveau définitive d'ouvrages</t>
  </si>
  <si>
    <t>VR 1335 / béton balayé</t>
  </si>
  <si>
    <t>TR1095 / enrochement de talus</t>
  </si>
  <si>
    <t>TR1105 / fourniture de matériau sableux sur chantier</t>
  </si>
  <si>
    <t>fourniture de matériau sableux sur chantier</t>
  </si>
  <si>
    <t xml:space="preserve">EB10 roulement - BBSG 0/10  / 120 Kg/m2  (5.1 cm) </t>
  </si>
  <si>
    <t>découpe de revêtement enrobé existant</t>
  </si>
  <si>
    <t>VR1095 / préparation des abords du bâti - nettoyage</t>
  </si>
  <si>
    <t>préparation des abords du bâti - nettoyage</t>
  </si>
  <si>
    <t>MB1010 / bande d'éveil de vigilance</t>
  </si>
  <si>
    <t>dalles à plots Rexlan 41 x60  CELTYS de QUEGUINER ou similaire
largeur de pose 0.60m</t>
  </si>
  <si>
    <t>VR 1395 / pavés infiltration</t>
  </si>
  <si>
    <t>VR1410 / nettoyage de voirie et réseaux</t>
  </si>
  <si>
    <t>VR1111 / découpe de revêtement - dépose de bordures</t>
  </si>
  <si>
    <t>T.V.A. à 20.0 %</t>
  </si>
  <si>
    <t>OUVERTURE DU CHANTIER / DISPOSITIONS SPS / D.O.E.</t>
  </si>
  <si>
    <t>TR1010 / ouverture de chantier - dépenses SPS - D.O.E.</t>
  </si>
  <si>
    <t>3) le numéro de référence de chaque article du présent bordereau renvoie au descriptif des ouvrages et prestations, rédigé au chapitre 7 du CCTP.</t>
  </si>
  <si>
    <t>Décomposition du Prix Global et Forfaitaire</t>
  </si>
  <si>
    <r>
      <t xml:space="preserve">enrochement de talus hauteur moyenne </t>
    </r>
    <r>
      <rPr>
        <sz val="9"/>
        <color indexed="10"/>
        <rFont val="Calibri"/>
        <family val="2"/>
      </rPr>
      <t xml:space="preserve">3 m
rangées à joints croisés
</t>
    </r>
    <r>
      <rPr>
        <sz val="9"/>
        <rFont val="Calibri"/>
        <family val="2"/>
      </rPr>
      <t>fruit du parement</t>
    </r>
    <r>
      <rPr>
        <sz val="9"/>
        <color indexed="10"/>
        <rFont val="Calibri"/>
        <family val="2"/>
      </rPr>
      <t xml:space="preserve"> H : 1 - V : 3
</t>
    </r>
    <r>
      <rPr>
        <sz val="9"/>
        <rFont val="Calibri"/>
        <family val="2"/>
      </rPr>
      <t>largeur mini en tête</t>
    </r>
    <r>
      <rPr>
        <sz val="9"/>
        <color indexed="10"/>
        <rFont val="Calibri"/>
        <family val="2"/>
      </rPr>
      <t xml:space="preserve"> : 1.00m 
largeur mini au pied de l'enrochement suivant fruit du parement
matériaux drainants et drain longitudinal à l'arrière des blocs.
</t>
    </r>
  </si>
  <si>
    <r>
      <t xml:space="preserve">Prix établis par </t>
    </r>
    <r>
      <rPr>
        <b/>
        <sz val="10"/>
        <color indexed="8"/>
        <rFont val="Calibri"/>
        <family val="2"/>
      </rPr>
      <t>l’Entrepreneur soussigné</t>
    </r>
  </si>
  <si>
    <t>D.P.G.F.</t>
  </si>
  <si>
    <t>Cabinet L. MARTIN</t>
  </si>
  <si>
    <t>39 rue de la Villeneuve</t>
  </si>
  <si>
    <t>56100 LORIENT</t>
  </si>
  <si>
    <t>TRAVAUX DE VIABILISATION ET D'AMENAGEMENT PAYSAGER</t>
  </si>
  <si>
    <t>SIGNALISATION ET MOBILIER</t>
  </si>
  <si>
    <t>EP1305 / canalisation PVC  pour eaux pluviales</t>
  </si>
  <si>
    <t xml:space="preserve">EV1051 / décaissements et modelages d'espaces verts </t>
  </si>
  <si>
    <t>MB1011 / bande de guidage PMR</t>
  </si>
  <si>
    <t>dalles de guidage Rexlan de QUEGUINER ou similaire</t>
  </si>
  <si>
    <t>SP1001 / marquage piquetage réseaux</t>
  </si>
  <si>
    <t>marquage piquetage des réseaux et canalisations dans l'emprise du chantier</t>
  </si>
  <si>
    <t>E2</t>
  </si>
  <si>
    <t>Architecte mandataire</t>
  </si>
  <si>
    <t>BE VRD</t>
  </si>
  <si>
    <t>Economiste</t>
  </si>
  <si>
    <t>107 ECO</t>
  </si>
  <si>
    <t>56270 PLOEMEUR</t>
  </si>
  <si>
    <t>BE STRUCTURES</t>
  </si>
  <si>
    <t>BE FLUIDES</t>
  </si>
  <si>
    <t>dépenses de préparation de chantier / dépenses pour mise en application des dispositions prévues pour la Sécurité et la Protection de la Santé</t>
  </si>
  <si>
    <t>évacuation de la totalité des produits hors du chantier, hors besoin pour aménagements paysagers</t>
  </si>
  <si>
    <t>décapage de la terre végétale dans l’emprise des aires à aménager, et en surlageur de 0.20m pour épaulement, dans l’emprise des plateformes et accès bâtiments et surlargeur de 2.00m</t>
  </si>
  <si>
    <t>localisation : par lot G.O.</t>
  </si>
  <si>
    <t>localisation : sur ensemble des voies et circulations piétonnes</t>
  </si>
  <si>
    <t>localisation : sur chaussées, aires de stationnements</t>
  </si>
  <si>
    <t>localisation : fil d'eau voirie (peut ne pas apparaitre aux plans des travaux, à 
valider avec le Maître d'Œuvre)</t>
  </si>
  <si>
    <t>pannonceau de stationnement réservé aux PMR M4n - CL2 / 350 x 250</t>
  </si>
  <si>
    <t>MB1360 / marquage au sol - résine</t>
  </si>
  <si>
    <t>numéro place de stationnements (3 lettres)</t>
  </si>
  <si>
    <t>SASU STRUCTURES EN BETON ARME</t>
  </si>
  <si>
    <t>1 rue Jean Guyomarc</t>
  </si>
  <si>
    <t>56890 ST AVE</t>
  </si>
  <si>
    <t>BECOME 29</t>
  </si>
  <si>
    <t>54 Impasse de Trélivalaire</t>
  </si>
  <si>
    <t>29300 QUIMPERLE</t>
  </si>
  <si>
    <t>CA La Découverte - Immeuble Lizard</t>
  </si>
  <si>
    <t>Route de Larmor Plage - PA de Kerdroual</t>
  </si>
  <si>
    <t>prix
unitaire</t>
  </si>
  <si>
    <t>RX 1001 / ouverture de chantier - dépenses SPS - D.O.E.</t>
  </si>
  <si>
    <t xml:space="preserve"> PRESCRIPTIONS COMMUNES EAUX USÉES - EAUX PLUVIALES</t>
  </si>
  <si>
    <t>AS1050 / dossier d'exécution</t>
  </si>
  <si>
    <t>dossier de validation auprès des Services concédés et VISA</t>
  </si>
  <si>
    <t>AS1055 / curage - contrôles - conformité</t>
  </si>
  <si>
    <t>curage / contrôles des réseaux / conformité des ouvrages</t>
  </si>
  <si>
    <t>EAUX USÉES</t>
  </si>
  <si>
    <t>EU1100 / canalisation P.V.C. pour eaux usées</t>
  </si>
  <si>
    <t>canalisation P.V.C. SN16 - SDR 34 /  diamètre 160mm</t>
  </si>
  <si>
    <t>regard de visite DN 1000 équipé tampon fonte ductile articulé classe D400 à joint élastomètre / type CDRX60AF de PONT A MOUSSON</t>
  </si>
  <si>
    <t>regard 600 mm équipé tampon fonte série trottoir</t>
  </si>
  <si>
    <t>EU1165 / tabouret de branchement eaux usées</t>
  </si>
  <si>
    <t>localisation : à proximité du collectif, peut être mis en place à plus d'un mètre du bâti</t>
  </si>
  <si>
    <t>tabouret en P.V.C hydraulique réhaussable 315/160 à passage direct, équipé d’obturateur intérieur pelle scellée et couvercle PVC, tampon fonte articulé avec joint, diamètre 60 cm équipé couvercle fonte 250 KN diamètre 50 cm.</t>
  </si>
  <si>
    <t>EU1170/ raccordement de bâti au tabouret d'eaux usées</t>
  </si>
  <si>
    <t>EU1172 / clapet anti-retour</t>
  </si>
  <si>
    <t>clapet anti-retour sur branchement individuel</t>
  </si>
  <si>
    <t>EAUX PLUVIALES</t>
  </si>
  <si>
    <t>EP1355 / raccordement de bâti au tabouret d'eaux pluviales</t>
  </si>
  <si>
    <t>canalisation PVC CR16 160 mm / raccordement du bâti et sur tabouret ou puisard</t>
  </si>
  <si>
    <t>EP1365 / regard de visite béton sur collecteur E.P.</t>
  </si>
  <si>
    <t>EP1380 / regard de curage 600 mm sur conduite EP</t>
  </si>
  <si>
    <t>EP1390 / tabouret de branchement E.P.</t>
  </si>
  <si>
    <t>EP1395 / regard en chute de gouttière</t>
  </si>
  <si>
    <t>EP1470 / ouvrage de régulation de structure de rétention</t>
  </si>
  <si>
    <t xml:space="preserve"> PRESCRIPTIONS COMMUNES AUX RÉSEAUX SOUPLES (hors desserte BT) / DIVERS</t>
  </si>
  <si>
    <t>RS1051 / dossier d'exécution et de remise d'ouvrage</t>
  </si>
  <si>
    <t>EAU POTABLE / DÉFENSE INCENDIE</t>
  </si>
  <si>
    <t>AEP1121 / canalisation eau potable P.E.H.D. / 16 bars</t>
  </si>
  <si>
    <t>canalisation PEHD PN16 diamètre 63 mm</t>
  </si>
  <si>
    <t>GÉNIE CIVIL TELECOM</t>
  </si>
  <si>
    <t>TPH1001 / conduite multitubulaire  45 mm pour téléphone</t>
  </si>
  <si>
    <t>conduite 3 tuyaux PVC 45 mm couleur grise pour câble téléphone</t>
  </si>
  <si>
    <t>TPH1042 / raccordement sur réseau souterrain de téléphone</t>
  </si>
  <si>
    <t>raccordement du génie-civil à constuire dans une chambre de tirage existante sur réseau de téléphone souterrain</t>
  </si>
  <si>
    <t>raccordement du génie-civil à constuire sur fourreaux de téléphone existants</t>
  </si>
  <si>
    <t>TPH1043 / Pose d'une chambre de tirage téléphone sur réseau souterrain existant</t>
  </si>
  <si>
    <t>TPH1061 / chambre de tirage téléphone</t>
  </si>
  <si>
    <t>chambre de tirage L0T</t>
  </si>
  <si>
    <t>chambre de tirage L1T 250 KN sans logo Orange</t>
  </si>
  <si>
    <t>chambre de tirage L3T 400 KN sans logo Orange</t>
  </si>
  <si>
    <t>GÉNIE CIVIL GAZ NATUREL</t>
  </si>
  <si>
    <t>GZ1001 / tranchée pour conduite de gaz naturel</t>
  </si>
  <si>
    <t>tranchée pour conduite et branchement gaz</t>
  </si>
  <si>
    <t>BT1021 / fourreau en réservation pour câble électrique</t>
  </si>
  <si>
    <t>fourreau pré-aiguillé TPC diamètre 160 mm couleur rouge</t>
  </si>
  <si>
    <r>
      <t xml:space="preserve">Cadre libellé par le Cabinet MARTIN, </t>
    </r>
    <r>
      <rPr>
        <b/>
        <sz val="10"/>
        <color indexed="8"/>
        <rFont val="Calibri"/>
        <family val="2"/>
      </rPr>
      <t>Maître d’Oeuvre</t>
    </r>
  </si>
  <si>
    <t>NETTOYAGE DES TERRAINS / PRÉPARATIONS</t>
  </si>
  <si>
    <t>EV1011 / nettoyage et mise en valeur de l'existant</t>
  </si>
  <si>
    <t>EV1031 / élagage</t>
  </si>
  <si>
    <t xml:space="preserve">EV1061 / préparation des terres avant engazonnements </t>
  </si>
  <si>
    <t xml:space="preserve">préparation avant engazonnements </t>
  </si>
  <si>
    <t>EV1071 / reprise et mise en œuvre de terre végétale</t>
  </si>
  <si>
    <t xml:space="preserve">EV1081 / fourniture de terre végétale </t>
  </si>
  <si>
    <t>fourniture de terre végétale / sans mise en œuvre</t>
  </si>
  <si>
    <t>ENGAZONNEMENTS - ENHERBEMENTS</t>
  </si>
  <si>
    <t>EV2001 / engazonnement</t>
  </si>
  <si>
    <t>engazonnement de jardins privatifs</t>
  </si>
  <si>
    <t>PLANTATIONS</t>
  </si>
  <si>
    <t>EV3051 / arbre tige en jardin privatif</t>
  </si>
  <si>
    <t xml:space="preserve">EV3061 / arbuste </t>
  </si>
  <si>
    <t>RHODODENDRON HYBRIDE 40/50</t>
  </si>
  <si>
    <t>HORTENSIA HYDRANGEA  40/60</t>
  </si>
  <si>
    <t>FUSAIN D'EUROPE 100/200</t>
  </si>
  <si>
    <t>EV3081 / arbustes couvre-sol</t>
  </si>
  <si>
    <t>arbustes couvre-sol bas, à raison de 1,5 plants 20/30 par m²,  de type COTONEASTER / FORSYTHIA RAMPANT MAREE D'OR / CYSTE</t>
  </si>
  <si>
    <t xml:space="preserve">arbustes couvre-sol hauts, à raison de 1,5 plants 20/30 par m²,  de type SPIREE / MILLEPERTUIS </t>
  </si>
  <si>
    <t xml:space="preserve">EV4001 / haie arbustive </t>
  </si>
  <si>
    <t xml:space="preserve"> CLOTURES / MURETS </t>
  </si>
  <si>
    <t>EV6001 / Dépose et repose de clôture existantes</t>
  </si>
  <si>
    <t xml:space="preserve">EV6021 / clôture grillagée </t>
  </si>
  <si>
    <t>EV6031 / portail / portillon d’accès / barrière</t>
  </si>
  <si>
    <t>AMÉNAGEMENTS DIVERS</t>
  </si>
  <si>
    <t>EV9051 / gravillonnage en périphérie du bâti</t>
  </si>
  <si>
    <t>localisation : les abords du terrain qui n'étaient pas construits</t>
  </si>
  <si>
    <t>gestion des terres polluées et évacuation en centres spécialiés, suivant rapport DIAGNOSTIC DE L’ÉTAT DES MILIEUX N°116295 SI REN 01 a de SOLER IDE et dossier 220713 Etude de sol ECR - G2AVP d'ECR ENVIRONNEMENT</t>
  </si>
  <si>
    <r>
      <t xml:space="preserve">localisation : suivant plan VRD (peut ne pas figurer aux plans) 
</t>
    </r>
    <r>
      <rPr>
        <i/>
        <sz val="9"/>
        <color rgb="FFFF0000"/>
        <rFont val="Calibri"/>
        <family val="2"/>
      </rPr>
      <t>@ à vérifier avec étude de sol et BE Structure</t>
    </r>
  </si>
  <si>
    <r>
      <t xml:space="preserve"> </t>
    </r>
    <r>
      <rPr>
        <i/>
        <sz val="9"/>
        <rFont val="Calibri"/>
        <family val="2"/>
      </rPr>
      <t>localisation : abords du collectif</t>
    </r>
  </si>
  <si>
    <t>ensemble des ouvrages dans l'emprise du projet</t>
  </si>
  <si>
    <t>localisation : chaussées - enrobés ouverts type drainant</t>
  </si>
  <si>
    <t>localisation :  pour mémoire en remplacement des revêtement de cheminement</t>
  </si>
  <si>
    <t>pavé infiltration ECODRAIN de CELTYS ou similaire - remplissage des joints en gravillons 2/4 dosé à 100 kg/m2 - joints PMR</t>
  </si>
  <si>
    <t>panneau « VOIE SANS ISSUE - PRIVÉ» C13A - CL2/ 350</t>
  </si>
  <si>
    <t>Chapitre terrassements - voirie</t>
  </si>
  <si>
    <t xml:space="preserve">Chapitre réseaux </t>
  </si>
  <si>
    <t>Chapitre aménagements paysagers</t>
  </si>
  <si>
    <t>mise au point et fourniture d'un Dossier des Ouvrages Exécutés (D.O.E), conforme aux prescriptions du C.C.T.P., inclus relevé georéférencé dû aux Concesionnaires (GRDF en particulier)</t>
  </si>
  <si>
    <t>localisation : ensemble réseaux réalisés, y compris la vérification des raccordements du bâti sur les boites EU et EP</t>
  </si>
  <si>
    <t>localisation : entre coffret et bâti</t>
  </si>
  <si>
    <t>mise au point et fourniture d'un Dossier des Ouvrages Exécutés (D.O.E), conforme aux prescriptions du C.C.T.P. (voirie aménagements extérieurs)</t>
  </si>
  <si>
    <t>localisation : périmètre du lotissement pour avoir un terrain soigné</t>
  </si>
  <si>
    <t>nettoyage (enlèvement des indésirables) sur talus existants et en limite sur les clôtures existantes riveraines</t>
  </si>
  <si>
    <t>localisation : pm / arbres supprimés et pris en compte au chapitre Terrassement</t>
  </si>
  <si>
    <t>élagage d'arbres existants  / remontée de couronne sur environ 7 m de hauteur</t>
  </si>
  <si>
    <t>localisation : suivant plan</t>
  </si>
  <si>
    <t>INFRASTRUCTURE DE RECHARGE DES VÉHICULES ELECTRIQUES</t>
  </si>
  <si>
    <t>IRVE1010 / fourreau en réservation pour IRVE</t>
  </si>
  <si>
    <t>IRVE1020 / regard béton</t>
  </si>
  <si>
    <t>regard béton 40 x 40 couvercle fonte C250</t>
  </si>
  <si>
    <t>Maître d'Ouvrage</t>
  </si>
  <si>
    <t>EP1460 / massif de rétention - Structure alvéolaire</t>
  </si>
  <si>
    <t>EP1465 / cuve enterrée de récupération</t>
  </si>
  <si>
    <t>regard de visite ajutage / système d'obturation rapide par clapet/ surverse 
tampon fonte articulé de PAM
débit de fuite :  0,5 l/s par ajutage vortex</t>
  </si>
  <si>
    <t>Pose d'une chambre L2T/250KN avec logo Orange sur réseau existant</t>
  </si>
  <si>
    <t>terrassement (purge matériaux, remblais - déblais) des chemins piétons, à – 0.25 m sous leur niveau fini</t>
  </si>
  <si>
    <t>localisation : à proximité du collectif</t>
  </si>
  <si>
    <t>décaissements et modelages (dégrossis), en secteur d'espaces verts (pour mise en place de 0,30m de terre végétale (jardins) et 0,50m (massifs et haie)</t>
  </si>
  <si>
    <t>canalisation PVC CR6 160 mm / raccordement du bâti et sur taboure</t>
  </si>
  <si>
    <t>canalisation P.V.C. CL 34  / CR16 estampillé NF /  diamètre 125mm</t>
  </si>
  <si>
    <t>canalisation P.V.C. Classe 34 / CR16 / diamètre 160 mm</t>
  </si>
  <si>
    <t>canalisation P.V.C. CL 34  / CR16 estampillé NF /  diamètre 200 mm</t>
  </si>
  <si>
    <t>canalisation P.V.C. CL 34  / CR16 estampillé NF /  diamètre 250 mm</t>
  </si>
  <si>
    <t>canalisation P.V.C. CL 34  / CR16 estampillé NF /  diamètre 315 mm</t>
  </si>
  <si>
    <t>localisation : l'attente laissée par le lot G.O. en sortie de la construction, inclus
demande du plan de récolement au lot G.O. et la recherche de la conduite sur
site - pourrait ne pas être en attente à 1m</t>
  </si>
  <si>
    <r>
      <t xml:space="preserve">tabouret en P.V.C hydraulique diamètre 315/200 à passage direct,  équipé couvercle PEH cadre </t>
    </r>
    <r>
      <rPr>
        <sz val="8"/>
        <rFont val="Calibri"/>
        <family val="2"/>
      </rPr>
      <t>50x50</t>
    </r>
    <r>
      <rPr>
        <sz val="9"/>
        <rFont val="Calibri"/>
        <family val="2"/>
      </rPr>
      <t xml:space="preserve"> cm scellé</t>
    </r>
  </si>
  <si>
    <t>localisation : attentes laissée par le lot G.O. en sortie de la construction et lot Etanchéité sur la partie terrasse, inclus demande des plans de récolement au lot G.O. et Etanchéité et la recherche de la conduite sur site - pourrait ne pas être en attente à 1m
tabourets sur réseau</t>
  </si>
  <si>
    <t>regard béton 50x50 et raccordements / tampn PEHD-cadre scellé ou fonte si sous voirie</t>
  </si>
  <si>
    <t>TPH1041 / raccordement sur réseau aérien de téléphone</t>
  </si>
  <si>
    <t>remontée aéro-souterraine de conduite multitubulaire téléphone, sur support téléphone existant</t>
  </si>
  <si>
    <t>fourreau pré-aiguillé TPC diamètre 90 mm couleur rouge et câblage
(IRVE en s/sol 2 pk en extérieur)</t>
  </si>
  <si>
    <t>fourreau pré-aiguillé TPC diamètre 160mm couleur rouge 
(coffret-bâti)</t>
  </si>
  <si>
    <t>dossier de validation auprès des Services concédés et en lien avec les autres lots Bâtiment
dossier des remises d’ouvrages aux Services Concessionnaires</t>
  </si>
  <si>
    <t>nettoyage des voies (chaussées - trottoirs), hydro-curage des réseaux d'eaux usées et eaux pluviales, de toutes les canalisations, les regards et les grilles
une attestation se produite après avoir soulevé tous les tampons, nettoyé les regards et contrôlé le bon écoulement des réseaux</t>
  </si>
  <si>
    <t>localisation : sur talus entre chemin et limite de propriété Nord</t>
  </si>
  <si>
    <t>localisation : périphérie du projet</t>
  </si>
  <si>
    <t xml:space="preserve">MAGNOLIA STELLATA 10/12 </t>
  </si>
  <si>
    <t>localisation : jardins - emplacement définitif à valider avec Direction des Travaux</t>
  </si>
  <si>
    <t>reprise et mise en place de terre végétale 
sur emprise des jardins privatifs (ép 0.30m)
en fosses d’arbres tiges (1,5 m3 par arbre) 
en fosses de massifs arbustifs et couvre-sol (prof. 0m60)</t>
  </si>
  <si>
    <t>VOIRIE - EMPIERREMENT</t>
  </si>
  <si>
    <t>localisation : sur emprise accès réalisé avant construction</t>
  </si>
  <si>
    <t>localisation : suivant plan en limite de propriété, en séparation des jardins, sur les murets (prévoir platine si besoin)</t>
  </si>
  <si>
    <t>en accès aux jardins privatifs / portillon pivotant FORTINET  simple de BETAFENCE (BEKAERT) /  largeur 1 m, hauteur 1,50m</t>
  </si>
  <si>
    <t>localisation :  cheminement PMR entre entrée pk et accès au bâti, marquage à valider par Contrôleur Technique - mission HAND (peut ne pas apparaitre aux plans)</t>
  </si>
  <si>
    <t>plaque alu 150x100 mm 
modèle et décor Commune de GESTEL</t>
  </si>
  <si>
    <t>jeu de 3 logos de stationnement réservé aux handicapés</t>
  </si>
  <si>
    <t>support TR60 acier thermolaqué / RAL au choix de la Direction des Travaux</t>
  </si>
  <si>
    <t>GESTEL / 15 Rue de Lesbin</t>
  </si>
  <si>
    <t>COLLECTIF DE 9 LOGEMENTS</t>
  </si>
  <si>
    <t>terrassement (purge matériaux, remblais - déblais) des chaussées, placettes, accès à – 0.45m sous leur niveau fini et -0,57m sous pavés drainants</t>
  </si>
  <si>
    <t>localisation :  stationnements et accès au bâti + cheminement vers programme voisin à l'Est</t>
  </si>
  <si>
    <r>
      <t>caniveau à grille CL A15 / N 100 K de « ACO-DRAIN » , feuillure galvanisée, grille passerelle galvanisée ou PE 
(</t>
    </r>
    <r>
      <rPr>
        <i/>
        <sz val="9"/>
        <rFont val="Calibri"/>
        <family val="2"/>
      </rPr>
      <t>sur circulations piétonnes devant portes</t>
    </r>
    <r>
      <rPr>
        <sz val="9"/>
        <rFont val="Calibri"/>
        <family val="2"/>
      </rPr>
      <t>)</t>
    </r>
  </si>
  <si>
    <t>localisation : devant accès</t>
  </si>
  <si>
    <t>caniveau à grille 400KN / grille caillebotis fonte, largeur 0,20m</t>
  </si>
  <si>
    <t>localisation :  accès au bâti / jonction avec la chaussée existante</t>
  </si>
  <si>
    <t>localisation : accès local OM et aire OM à l'intérieur du bâti</t>
  </si>
  <si>
    <t>EB6 roulement - BBSG 0/6  / 100 Kg/m2  (4.3cm) - reprise du trottoir rue Lesbin</t>
  </si>
  <si>
    <t>localisation :  cheminement PMR, marquage à valider par Contrôleur Technique - mission HAND</t>
  </si>
  <si>
    <t xml:space="preserve">délimitation de stationnements (blanc) </t>
  </si>
  <si>
    <r>
      <t xml:space="preserve"> </t>
    </r>
    <r>
      <rPr>
        <i/>
        <sz val="9"/>
        <rFont val="Calibri"/>
        <family val="2"/>
      </rPr>
      <t>localisation : voirie avant bâti et reprise du trottoir existant</t>
    </r>
  </si>
  <si>
    <t>localisation : entre espace vert et collectif, sous les balcons du R+1</t>
  </si>
  <si>
    <t>gravillon 6/10,  épaisseur 0m 10 , sur toile tissée largeur 0,30m autour du collectif</t>
  </si>
  <si>
    <r>
      <t xml:space="preserve">panneaux en treillis soudé NYLOFOR MEDIUM (maille de 100x50) de BETAFENCE (BEKAERT)  hauteur 1m50 / fixation sur poteaux Békafix, soubassement béton h 0,50m, inclus redants dans talus </t>
    </r>
    <r>
      <rPr>
        <i/>
        <sz val="9"/>
        <rFont val="Calibri"/>
        <family val="2"/>
      </rPr>
      <t>(en limite de propriété Nord et Sud)</t>
    </r>
  </si>
  <si>
    <r>
      <t xml:space="preserve">panneaux en treillis soudé NYLOFOR MEDIUM (maille de 100x50) de BETAFENCE (BEKAERT)  hauteur 1m00 / fixation sur poteaux Békafix, soubassement béton h 0,50m, </t>
    </r>
    <r>
      <rPr>
        <i/>
        <sz val="9"/>
        <rFont val="Calibri"/>
        <family val="2"/>
      </rPr>
      <t>(entre terrasse à l'Est et espace commun)</t>
    </r>
  </si>
  <si>
    <t>toile tissée</t>
  </si>
  <si>
    <t>localisation : en doublure de la clôture - en compression devant le bâti</t>
  </si>
  <si>
    <r>
      <t xml:space="preserve">haie arbustive d'essences variées  - taille 60/80 à la plantation, inclus toile tissée,
composée de ABELIA GRANDIFLORA - CEANOTHUS ITALIAN SKIES - CORNUS ALBA - COTONEASTER LACTEA - PHLOMIS FRUCTICOSA - HEBE FRANCISCANA BLUE GEN - EUONYMUS JAPONICUM - PITTOSPURUM TOBIRA - SPIREA VAN HOUTTEI - VIBURNUM TINUS - WEIGELIA BRISTOL RUBY </t>
    </r>
    <r>
      <rPr>
        <i/>
        <sz val="9"/>
        <rFont val="Calibri"/>
        <family val="2"/>
      </rPr>
      <t>(compression devant bâti)</t>
    </r>
  </si>
  <si>
    <r>
      <t xml:space="preserve">haie arbustive d'essences variées  - taille 60/80 à la plantation, inclus toile tissée,
composée de ABELIA GRANDIFLORA - CEANOTHUS ITALIAN SKIES - CORNUS ALBA - COTONEASTER LACTEA - PHLOMIS FRUCTICOSA - HEBE FRANCISCANA BLUE GEN - EUONYMUS JAPONICUM - PITTOSPURUM TOBIRA - SPIREA VAN HOUTTEI - VIBURNUM TINUS - WEIGELIA BRISTOL RUBY </t>
    </r>
    <r>
      <rPr>
        <i/>
        <sz val="9"/>
        <rFont val="Calibri"/>
        <family val="2"/>
      </rPr>
      <t>(en doublure de clôture)</t>
    </r>
  </si>
  <si>
    <r>
      <t xml:space="preserve">dépose de la clôture existante </t>
    </r>
    <r>
      <rPr>
        <i/>
        <sz val="9"/>
        <rFont val="Calibri"/>
        <family val="2"/>
      </rPr>
      <t>(évacuation hors du chantier des excédents)</t>
    </r>
  </si>
  <si>
    <t>localisation : espaces communs - emplacement définitif à valider avec Direction des Travaux</t>
  </si>
  <si>
    <t>localisation : sur chemins piétons (accès au bâti OM et aire OM)</t>
  </si>
  <si>
    <t>couche de fondation en GNTa 0/63 - épaisseur 0,25m
couche de base en GNTa  0/20 - épaisseur 0.15 m
couche de base en GNTa  0/20 - épaisseur 0.20 m sous pavés drainants</t>
  </si>
  <si>
    <t>volume utile : 19 m3
hauteur SAUL : 0,60m largeur 3,00m longueur 11,40m
geotextile non-tissé + RV répartiteur Ø1000 en amont, équipé tampon artciculé de PAM</t>
  </si>
  <si>
    <t>volume utile de la récupération : 10 m3
hauteur SAUL : 0,60m largeur 1,80m longueur 9,60m
geotextile non-tissé + géomembrane pour assurer l'étanchéité de l'ouvrage
regard de visite servant au remplissage et au trop plein raccordé à l'aval de l'ouvrage de régulation EP</t>
  </si>
  <si>
    <t>canalisation PEHD PN16 diamètre 32 mm</t>
  </si>
  <si>
    <t>MORBIHAN HABITAT</t>
  </si>
  <si>
    <t>4 boulevard Général Leclerc</t>
  </si>
  <si>
    <t>EV9061 / terrasse en dalles gravillonnées</t>
  </si>
  <si>
    <t>liaison "PMR" suivant CCTP</t>
  </si>
  <si>
    <t>localisation : terrasse Est</t>
  </si>
  <si>
    <t>terrasse en dalles gravillonnées finition lavée 50 x 50 sur plots</t>
  </si>
  <si>
    <t>EV6011 / clôture ajourée / panneau pare-vue</t>
  </si>
  <si>
    <t>panneau pare-vue - module de base L1m80 x H1m81 / ensemble en bois exotique peint en blanc, composé de :
- cadre L:70mm, épaissseur 50mm,  assemblage par tenons-mortaises 
- remplissage par 25 lames horizontales h:70mm épaisseur 20mm, assemblage par feuilleure périmétrique, chanfrains à 45°sur 1.60m
le panneau reposera sur 2 tubes acier inox de 20 mm / fixations inox</t>
  </si>
  <si>
    <t>panneau pare-vue - module de base L0,90m x H1m81 / ensemble en bois exotique peint en blanc, composé de :
- cadre L:70mm, épaissseur 50mm,  assemblage par tenons-mortaises 
- remplissage par 25 lames horizontales h:70mm épaisseur 20mm, assemblage par feuilleure périmétrique, chanfrains à 45°sur 1.60m
le panneau reposera sur 2 tubes acier inox de 20 mm / fixations inox</t>
  </si>
  <si>
    <t>localisation : terrasse Est - limite Sud et retour Est</t>
  </si>
  <si>
    <t>11 rue Paul Bert</t>
  </si>
  <si>
    <t>AGENCE ARCHIVOLTO</t>
  </si>
  <si>
    <t>CONSTRUCTION DU RÉSEAU BASSE TENSION ET ECLAIRAGE</t>
  </si>
  <si>
    <t>EP1041 / fourreau en réservation pour éclairage public</t>
  </si>
  <si>
    <t>fourreau pré-aiguillé TPC diamètre 90 mm, couleur rouge</t>
  </si>
  <si>
    <t>EP1081 / massif de lampadaire d'éclairage public</t>
  </si>
  <si>
    <t>massif préfabriqué pour mât h 4m</t>
  </si>
  <si>
    <t>LOT 1 - TERRASSEMENTS - VOIRIE - RESEAUX - AMENAGEMENTS PAYSAGERS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</si>
</sst>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quot;F&quot;_-;\-* #,##0.00\ &quot;F&quot;_-;_-* &quot;-&quot;??\ &quot;F&quot;_-;_-@_-"/>
    <numFmt numFmtId="165" formatCode="_-* #,##0.00\ [$€-1]_-;\-* #,##0.00\ [$€-1]_-;_-* &quot;-&quot;??\ [$€-1]_-"/>
    <numFmt numFmtId="166" formatCode="#,##0.00\ &quot;€&quot;"/>
    <numFmt numFmtId="167" formatCode="0.0"/>
  </numFmts>
  <fonts count="56" x14ac:knownFonts="1">
    <font>
      <sz val="10"/>
      <name val="Arial"/>
    </font>
    <font>
      <sz val="10"/>
      <name val="Arial"/>
      <family val="2"/>
    </font>
    <font>
      <sz val="8"/>
      <name val="Arial"/>
      <family val="2"/>
    </font>
    <font>
      <b/>
      <sz val="11"/>
      <color indexed="8"/>
      <name val="Calibri"/>
      <family val="2"/>
    </font>
    <font>
      <b/>
      <sz val="16"/>
      <name val="Calibri"/>
      <family val="2"/>
    </font>
    <font>
      <b/>
      <sz val="10"/>
      <name val="Calibri"/>
      <family val="2"/>
    </font>
    <font>
      <sz val="10"/>
      <name val="Calibri"/>
      <family val="2"/>
    </font>
    <font>
      <sz val="10"/>
      <color indexed="10"/>
      <name val="Calibri"/>
      <family val="2"/>
    </font>
    <font>
      <sz val="14"/>
      <name val="Calibri"/>
      <family val="2"/>
    </font>
    <font>
      <sz val="14"/>
      <color indexed="8"/>
      <name val="Calibri"/>
      <family val="2"/>
    </font>
    <font>
      <b/>
      <sz val="9"/>
      <name val="Calibri"/>
      <family val="2"/>
    </font>
    <font>
      <b/>
      <sz val="9"/>
      <color indexed="10"/>
      <name val="Calibri"/>
      <family val="2"/>
    </font>
    <font>
      <b/>
      <sz val="9"/>
      <color indexed="8"/>
      <name val="Calibri"/>
      <family val="2"/>
    </font>
    <font>
      <sz val="10"/>
      <color indexed="8"/>
      <name val="Calibri"/>
      <family val="2"/>
    </font>
    <font>
      <sz val="9"/>
      <color indexed="8"/>
      <name val="Calibri"/>
      <family val="2"/>
    </font>
    <font>
      <sz val="9"/>
      <name val="Calibri"/>
      <family val="2"/>
    </font>
    <font>
      <sz val="9"/>
      <color indexed="10"/>
      <name val="Calibri"/>
      <family val="2"/>
    </font>
    <font>
      <b/>
      <sz val="10"/>
      <color indexed="8"/>
      <name val="Calibri"/>
      <family val="2"/>
    </font>
    <font>
      <sz val="8"/>
      <color indexed="8"/>
      <name val="Calibri"/>
      <family val="2"/>
    </font>
    <font>
      <b/>
      <sz val="12"/>
      <color indexed="8"/>
      <name val="Calibri"/>
      <family val="2"/>
    </font>
    <font>
      <b/>
      <sz val="22"/>
      <name val="Calibri"/>
      <family val="2"/>
    </font>
    <font>
      <b/>
      <sz val="20"/>
      <name val="Calibri"/>
      <family val="2"/>
    </font>
    <font>
      <sz val="11"/>
      <name val="Calibri"/>
      <family val="2"/>
    </font>
    <font>
      <sz val="22"/>
      <name val="Calibri"/>
      <family val="2"/>
    </font>
    <font>
      <b/>
      <sz val="28"/>
      <name val="Calibri"/>
      <family val="2"/>
    </font>
    <font>
      <b/>
      <sz val="18"/>
      <name val="Calibri"/>
      <family val="2"/>
    </font>
    <font>
      <i/>
      <sz val="11"/>
      <name val="Calibri"/>
      <family val="2"/>
    </font>
    <font>
      <b/>
      <sz val="14"/>
      <name val="Calibri"/>
      <family val="2"/>
    </font>
    <font>
      <b/>
      <sz val="12"/>
      <name val="Calibri"/>
      <family val="2"/>
    </font>
    <font>
      <sz val="12"/>
      <name val="Arial"/>
      <family val="2"/>
    </font>
    <font>
      <i/>
      <sz val="6"/>
      <name val="Calibri"/>
      <family val="2"/>
    </font>
    <font>
      <sz val="6"/>
      <name val="Arial"/>
      <family val="2"/>
    </font>
    <font>
      <b/>
      <sz val="6"/>
      <name val="Calibri"/>
      <family val="2"/>
    </font>
    <font>
      <sz val="22"/>
      <name val="Arial"/>
      <family val="2"/>
    </font>
    <font>
      <i/>
      <sz val="9"/>
      <name val="Calibri"/>
      <family val="2"/>
    </font>
    <font>
      <b/>
      <sz val="20"/>
      <color rgb="FF808080"/>
      <name val="Calibri"/>
      <family val="2"/>
    </font>
    <font>
      <b/>
      <sz val="10"/>
      <color rgb="FF808080"/>
      <name val="Calibri"/>
      <family val="2"/>
    </font>
    <font>
      <b/>
      <sz val="12"/>
      <color rgb="FF808080"/>
      <name val="Calibri"/>
      <family val="2"/>
    </font>
    <font>
      <b/>
      <sz val="6"/>
      <color rgb="FF808080"/>
      <name val="Calibri"/>
      <family val="2"/>
    </font>
    <font>
      <b/>
      <sz val="22"/>
      <color rgb="FF808080"/>
      <name val="Calibri"/>
      <family val="2"/>
    </font>
    <font>
      <sz val="10"/>
      <name val="Calibri"/>
      <family val="2"/>
      <scheme val="minor"/>
    </font>
    <font>
      <sz val="22"/>
      <color rgb="FF333399"/>
      <name val="Calibri"/>
      <family val="2"/>
    </font>
    <font>
      <b/>
      <sz val="22"/>
      <color rgb="FF333399"/>
      <name val="Calibri"/>
      <family val="2"/>
    </font>
    <font>
      <i/>
      <sz val="7"/>
      <name val="Calibri"/>
      <family val="2"/>
    </font>
    <font>
      <b/>
      <sz val="9"/>
      <color indexed="22"/>
      <name val="Calibri"/>
      <family val="2"/>
    </font>
    <font>
      <b/>
      <sz val="9"/>
      <color rgb="FFFF0000"/>
      <name val="Calibri"/>
      <family val="2"/>
    </font>
    <font>
      <sz val="8"/>
      <name val="Calibri"/>
      <family val="2"/>
    </font>
    <font>
      <i/>
      <sz val="9"/>
      <color rgb="FFFF0000"/>
      <name val="Calibri"/>
      <family val="2"/>
    </font>
    <font>
      <b/>
      <sz val="12"/>
      <color theme="5"/>
      <name val="Calibri"/>
      <family val="2"/>
    </font>
    <font>
      <sz val="9"/>
      <name val="Calibri"/>
      <family val="2"/>
      <scheme val="minor"/>
    </font>
    <font>
      <b/>
      <sz val="9"/>
      <name val="Calibri"/>
      <family val="2"/>
      <scheme val="minor"/>
    </font>
    <font>
      <b/>
      <sz val="10"/>
      <name val="Calibri"/>
      <family val="2"/>
      <scheme val="minor"/>
    </font>
    <font>
      <sz val="9"/>
      <color indexed="8"/>
      <name val="Calibri"/>
      <family val="2"/>
      <scheme val="minor"/>
    </font>
    <font>
      <i/>
      <sz val="9"/>
      <color theme="1"/>
      <name val="Calibri"/>
      <family val="2"/>
      <scheme val="minor"/>
    </font>
    <font>
      <sz val="10"/>
      <name val="Montserrat"/>
    </font>
    <font>
      <i/>
      <sz val="9"/>
      <name val="Calibri"/>
      <family val="2"/>
      <scheme val="minor"/>
    </font>
  </fonts>
  <fills count="2">
    <fill>
      <patternFill patternType="none"/>
    </fill>
    <fill>
      <patternFill patternType="gray125"/>
    </fill>
  </fills>
  <borders count="68">
    <border>
      <left/>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top/>
      <bottom/>
      <diagonal/>
    </border>
    <border>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diagonal/>
    </border>
    <border>
      <left style="thin">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right style="hair">
        <color indexed="64"/>
      </right>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right style="thin">
        <color theme="0" tint="-0.249977111117893"/>
      </right>
      <top/>
      <bottom/>
      <diagonal/>
    </border>
    <border>
      <left style="thin">
        <color theme="0" tint="-0.249977111117893"/>
      </left>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1" fillId="0" borderId="0"/>
  </cellStyleXfs>
  <cellXfs count="478">
    <xf numFmtId="0" fontId="0" fillId="0" borderId="0" xfId="0"/>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justify" vertical="center" wrapText="1"/>
    </xf>
    <xf numFmtId="0" fontId="6" fillId="0" borderId="0" xfId="0" applyFont="1" applyAlignment="1">
      <alignment vertical="top" wrapText="1"/>
    </xf>
    <xf numFmtId="4" fontId="6" fillId="0" borderId="0" xfId="0" applyNumberFormat="1" applyFont="1" applyAlignment="1">
      <alignment horizontal="right" vertical="center" wrapText="1"/>
    </xf>
    <xf numFmtId="0" fontId="8" fillId="0" borderId="0" xfId="0" applyFont="1" applyAlignment="1">
      <alignment vertical="center"/>
    </xf>
    <xf numFmtId="0" fontId="8" fillId="0" borderId="0" xfId="0" applyFont="1" applyAlignment="1">
      <alignment horizontal="justify" vertical="center" wrapText="1"/>
    </xf>
    <xf numFmtId="0" fontId="6" fillId="0" borderId="0" xfId="0" applyFont="1" applyAlignment="1">
      <alignment vertical="center" wrapText="1"/>
    </xf>
    <xf numFmtId="0" fontId="9" fillId="0" borderId="0" xfId="0" applyFont="1" applyAlignment="1">
      <alignment horizontal="left" vertical="center"/>
    </xf>
    <xf numFmtId="0" fontId="9" fillId="0" borderId="0" xfId="0" applyFont="1" applyAlignment="1">
      <alignment horizontal="justify" vertical="center" wrapText="1"/>
    </xf>
    <xf numFmtId="0" fontId="10" fillId="0" borderId="0" xfId="0" applyFont="1" applyAlignment="1">
      <alignment horizontal="center" vertical="center" wrapText="1"/>
    </xf>
    <xf numFmtId="4" fontId="10" fillId="0" borderId="0" xfId="0" applyNumberFormat="1" applyFont="1" applyAlignment="1">
      <alignment horizontal="right" vertical="center" wrapText="1"/>
    </xf>
    <xf numFmtId="4" fontId="11" fillId="0" borderId="0" xfId="0" applyNumberFormat="1" applyFont="1" applyAlignment="1">
      <alignment horizontal="center" vertical="center"/>
    </xf>
    <xf numFmtId="0" fontId="3" fillId="0" borderId="0" xfId="0" applyFont="1" applyAlignment="1">
      <alignment horizontal="left" vertical="top" wrapText="1"/>
    </xf>
    <xf numFmtId="0" fontId="10" fillId="0" borderId="0" xfId="0" applyFont="1" applyAlignment="1">
      <alignment horizontal="center" vertical="top" wrapText="1"/>
    </xf>
    <xf numFmtId="0" fontId="10" fillId="0" borderId="0" xfId="0" applyFont="1" applyAlignment="1">
      <alignment vertical="center" wrapText="1"/>
    </xf>
    <xf numFmtId="4" fontId="12" fillId="0" borderId="0" xfId="0" applyNumberFormat="1" applyFont="1" applyAlignment="1" applyProtection="1">
      <alignment horizontal="right" vertical="center" wrapText="1"/>
      <protection locked="0"/>
    </xf>
    <xf numFmtId="0" fontId="3" fillId="0" borderId="0" xfId="0" applyFont="1" applyAlignment="1" applyProtection="1">
      <alignment horizontal="left" vertical="center" wrapText="1"/>
      <protection locked="0"/>
    </xf>
    <xf numFmtId="0" fontId="13" fillId="0" borderId="0" xfId="0" applyFont="1" applyAlignment="1" applyProtection="1">
      <alignment horizontal="justify" vertical="center" wrapText="1"/>
      <protection locked="0"/>
    </xf>
    <xf numFmtId="0" fontId="14" fillId="0" borderId="1" xfId="0" applyFont="1" applyBorder="1" applyAlignment="1">
      <alignment horizontal="center" vertical="center" wrapText="1"/>
    </xf>
    <xf numFmtId="4" fontId="15" fillId="0" borderId="1" xfId="1" applyNumberFormat="1" applyFont="1" applyBorder="1" applyAlignment="1" applyProtection="1">
      <alignment horizontal="center" vertical="center" wrapText="1"/>
    </xf>
    <xf numFmtId="4" fontId="15" fillId="0" borderId="2" xfId="1" applyNumberFormat="1" applyFont="1" applyBorder="1" applyAlignment="1" applyProtection="1">
      <alignment horizontal="center" vertical="center"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5" fillId="0" borderId="4" xfId="0" applyFont="1" applyBorder="1" applyAlignment="1">
      <alignment horizontal="center" vertical="top" wrapText="1"/>
    </xf>
    <xf numFmtId="4" fontId="15" fillId="0" borderId="4" xfId="1" applyNumberFormat="1" applyFont="1" applyBorder="1" applyAlignment="1" applyProtection="1">
      <alignment horizontal="right" vertical="center" wrapText="1"/>
    </xf>
    <xf numFmtId="4" fontId="15" fillId="0" borderId="5" xfId="1" applyNumberFormat="1" applyFont="1" applyBorder="1" applyAlignment="1" applyProtection="1">
      <alignment horizontal="right" vertical="center" wrapText="1"/>
    </xf>
    <xf numFmtId="0" fontId="12" fillId="0" borderId="6" xfId="0" applyFont="1" applyBorder="1" applyAlignment="1">
      <alignment horizontal="left" vertical="center" wrapText="1"/>
    </xf>
    <xf numFmtId="0" fontId="6" fillId="0" borderId="4" xfId="0" applyFont="1" applyBorder="1" applyAlignment="1">
      <alignment vertical="center"/>
    </xf>
    <xf numFmtId="4" fontId="6" fillId="0" borderId="4" xfId="0" applyNumberFormat="1" applyFont="1" applyBorder="1" applyAlignment="1">
      <alignment horizontal="right" vertical="center"/>
    </xf>
    <xf numFmtId="4" fontId="6" fillId="0" borderId="5" xfId="0" applyNumberFormat="1" applyFont="1" applyBorder="1" applyAlignment="1">
      <alignment horizontal="right" vertical="center"/>
    </xf>
    <xf numFmtId="0" fontId="15" fillId="0" borderId="7" xfId="0" applyFont="1" applyBorder="1" applyAlignment="1">
      <alignment horizontal="center" vertical="center" wrapText="1"/>
    </xf>
    <xf numFmtId="0" fontId="15" fillId="0" borderId="1" xfId="0" applyFont="1" applyBorder="1" applyAlignment="1">
      <alignment vertical="top" wrapText="1"/>
    </xf>
    <xf numFmtId="4" fontId="15" fillId="0" borderId="1" xfId="0" applyNumberFormat="1" applyFont="1" applyBorder="1" applyAlignment="1">
      <alignment horizontal="right" vertical="center" wrapText="1"/>
    </xf>
    <xf numFmtId="4" fontId="15" fillId="0" borderId="9" xfId="0" applyNumberFormat="1" applyFont="1" applyBorder="1" applyAlignment="1">
      <alignment horizontal="right"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vertical="center" wrapText="1"/>
    </xf>
    <xf numFmtId="0" fontId="14" fillId="0" borderId="13" xfId="0" applyFont="1" applyBorder="1" applyAlignment="1">
      <alignment horizontal="center" vertical="center" wrapText="1"/>
    </xf>
    <xf numFmtId="1" fontId="15" fillId="0" borderId="13" xfId="0" applyNumberFormat="1" applyFont="1" applyBorder="1" applyAlignment="1">
      <alignment horizontal="center" vertical="center" wrapText="1"/>
    </xf>
    <xf numFmtId="4" fontId="15" fillId="0" borderId="13" xfId="1" applyNumberFormat="1" applyFont="1" applyBorder="1" applyAlignment="1" applyProtection="1">
      <alignment horizontal="right" vertical="center" wrapText="1"/>
      <protection locked="0"/>
    </xf>
    <xf numFmtId="4" fontId="15" fillId="0" borderId="14" xfId="1" applyNumberFormat="1" applyFont="1" applyBorder="1" applyAlignment="1" applyProtection="1">
      <alignment horizontal="right"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7" xfId="0" applyFont="1" applyBorder="1" applyAlignment="1">
      <alignment vertical="center" wrapText="1"/>
    </xf>
    <xf numFmtId="0" fontId="14" fillId="0" borderId="2" xfId="0" applyFont="1" applyBorder="1" applyAlignment="1">
      <alignment horizontal="center" vertical="center" wrapText="1"/>
    </xf>
    <xf numFmtId="1" fontId="14" fillId="0" borderId="2" xfId="0" applyNumberFormat="1" applyFont="1" applyBorder="1" applyAlignment="1">
      <alignment horizontal="center" vertical="center" wrapText="1"/>
    </xf>
    <xf numFmtId="4" fontId="15" fillId="0" borderId="2" xfId="1" quotePrefix="1" applyNumberFormat="1" applyFont="1" applyFill="1" applyBorder="1" applyAlignment="1" applyProtection="1">
      <alignment horizontal="right" vertical="center" wrapText="1"/>
      <protection locked="0"/>
    </xf>
    <xf numFmtId="4" fontId="15" fillId="0" borderId="18" xfId="1" applyNumberFormat="1" applyFont="1" applyFill="1" applyBorder="1" applyAlignment="1">
      <alignment horizontal="right" vertical="center" wrapText="1"/>
    </xf>
    <xf numFmtId="0" fontId="12" fillId="0" borderId="3" xfId="0" applyFont="1" applyBorder="1" applyAlignment="1">
      <alignment vertical="top" wrapText="1"/>
    </xf>
    <xf numFmtId="0" fontId="6" fillId="0" borderId="4" xfId="0" applyFont="1" applyBorder="1"/>
    <xf numFmtId="0" fontId="10" fillId="0" borderId="5" xfId="0" applyFont="1" applyBorder="1" applyAlignment="1">
      <alignment horizontal="right" vertical="center"/>
    </xf>
    <xf numFmtId="4" fontId="10" fillId="0" borderId="19" xfId="1" applyNumberFormat="1" applyFont="1" applyFill="1" applyBorder="1" applyAlignment="1" applyProtection="1">
      <alignment horizontal="right" vertical="center" wrapText="1"/>
    </xf>
    <xf numFmtId="0" fontId="15" fillId="0" borderId="20" xfId="0" applyFont="1" applyBorder="1" applyAlignment="1">
      <alignment horizontal="center" vertical="center" wrapText="1"/>
    </xf>
    <xf numFmtId="0" fontId="15" fillId="0" borderId="21" xfId="0" applyFont="1" applyBorder="1" applyAlignment="1">
      <alignment vertical="center" wrapText="1"/>
    </xf>
    <xf numFmtId="0" fontId="14" fillId="0" borderId="22" xfId="0" applyFont="1" applyBorder="1" applyAlignment="1">
      <alignment horizontal="center" vertical="center" wrapText="1"/>
    </xf>
    <xf numFmtId="1" fontId="15" fillId="0" borderId="22" xfId="0" applyNumberFormat="1" applyFont="1" applyBorder="1" applyAlignment="1">
      <alignment horizontal="center" vertical="center" wrapText="1"/>
    </xf>
    <xf numFmtId="4" fontId="15" fillId="0" borderId="22" xfId="2" applyNumberFormat="1" applyFont="1" applyBorder="1" applyAlignment="1" applyProtection="1">
      <alignment horizontal="right" vertical="center"/>
      <protection locked="0"/>
    </xf>
    <xf numFmtId="4" fontId="15" fillId="0" borderId="23" xfId="1" applyNumberFormat="1" applyFont="1" applyBorder="1" applyAlignment="1" applyProtection="1">
      <alignment horizontal="right" vertical="center" wrapText="1"/>
    </xf>
    <xf numFmtId="0" fontId="15" fillId="0" borderId="25" xfId="0" applyFont="1" applyBorder="1" applyAlignment="1">
      <alignment horizontal="center" vertical="top" wrapText="1"/>
    </xf>
    <xf numFmtId="0" fontId="15" fillId="0" borderId="26" xfId="0" applyFont="1" applyBorder="1" applyAlignment="1">
      <alignment horizontal="center" vertical="top" wrapText="1"/>
    </xf>
    <xf numFmtId="0" fontId="15" fillId="0" borderId="28" xfId="0" applyFont="1" applyBorder="1" applyAlignment="1">
      <alignment vertical="top" wrapText="1"/>
    </xf>
    <xf numFmtId="4" fontId="15" fillId="0" borderId="28" xfId="0" applyNumberFormat="1" applyFont="1" applyBorder="1" applyAlignment="1">
      <alignment horizontal="right" vertical="center" wrapText="1"/>
    </xf>
    <xf numFmtId="4" fontId="15" fillId="0" borderId="29" xfId="0" applyNumberFormat="1" applyFont="1" applyBorder="1" applyAlignment="1">
      <alignment horizontal="right" vertical="center" wrapText="1"/>
    </xf>
    <xf numFmtId="0" fontId="15" fillId="0" borderId="25" xfId="0" applyFont="1" applyBorder="1" applyAlignment="1">
      <alignment horizontal="center" vertical="center" wrapText="1"/>
    </xf>
    <xf numFmtId="0" fontId="15" fillId="0" borderId="30" xfId="0" applyFont="1" applyBorder="1" applyAlignment="1">
      <alignment vertical="center" wrapText="1"/>
    </xf>
    <xf numFmtId="4" fontId="15" fillId="0" borderId="13" xfId="2" applyNumberFormat="1" applyFont="1" applyBorder="1" applyAlignment="1" applyProtection="1">
      <alignment horizontal="right" vertical="center"/>
      <protection locked="0"/>
    </xf>
    <xf numFmtId="0" fontId="15" fillId="0" borderId="31" xfId="0" applyFont="1" applyBorder="1" applyAlignment="1">
      <alignment horizontal="center" vertical="center" wrapText="1"/>
    </xf>
    <xf numFmtId="0" fontId="15" fillId="0" borderId="32" xfId="0" applyFont="1" applyBorder="1" applyAlignment="1">
      <alignment vertical="center" wrapText="1"/>
    </xf>
    <xf numFmtId="4" fontId="15" fillId="0" borderId="9" xfId="1" applyNumberFormat="1" applyFont="1" applyBorder="1" applyAlignment="1" applyProtection="1">
      <alignment horizontal="right" vertical="center" wrapText="1"/>
    </xf>
    <xf numFmtId="0" fontId="15" fillId="0" borderId="15" xfId="0" applyFont="1" applyBorder="1" applyAlignment="1">
      <alignment horizontal="center" vertical="top" wrapText="1"/>
    </xf>
    <xf numFmtId="0" fontId="15" fillId="0" borderId="22" xfId="0" applyFont="1" applyBorder="1" applyAlignment="1">
      <alignment horizontal="center" vertical="center" wrapText="1"/>
    </xf>
    <xf numFmtId="0" fontId="10" fillId="0" borderId="26" xfId="0" applyFont="1" applyBorder="1" applyAlignment="1">
      <alignment horizontal="left" vertical="center" wrapText="1"/>
    </xf>
    <xf numFmtId="1" fontId="15" fillId="0" borderId="28" xfId="0" applyNumberFormat="1" applyFont="1" applyBorder="1" applyAlignment="1">
      <alignment horizontal="center" vertical="center" wrapText="1"/>
    </xf>
    <xf numFmtId="4" fontId="15" fillId="0" borderId="33" xfId="1" applyNumberFormat="1" applyFont="1" applyBorder="1" applyAlignment="1" applyProtection="1">
      <alignment horizontal="right" vertical="center" wrapText="1"/>
    </xf>
    <xf numFmtId="4" fontId="15" fillId="0" borderId="34" xfId="0" applyNumberFormat="1" applyFont="1" applyBorder="1" applyAlignment="1">
      <alignment horizontal="right" vertical="center" wrapText="1"/>
    </xf>
    <xf numFmtId="166" fontId="15" fillId="0" borderId="22" xfId="2" applyNumberFormat="1" applyFont="1" applyBorder="1" applyAlignment="1" applyProtection="1">
      <alignment vertical="center"/>
      <protection locked="0"/>
    </xf>
    <xf numFmtId="4" fontId="15" fillId="0" borderId="22" xfId="1" applyNumberFormat="1" applyFont="1" applyBorder="1" applyAlignment="1" applyProtection="1">
      <alignment horizontal="right" vertical="center" wrapText="1"/>
      <protection locked="0"/>
    </xf>
    <xf numFmtId="0" fontId="15" fillId="0" borderId="35" xfId="0" applyFont="1" applyBorder="1" applyAlignment="1">
      <alignment vertical="center" wrapText="1"/>
    </xf>
    <xf numFmtId="0" fontId="15" fillId="0" borderId="36" xfId="0" applyFont="1" applyBorder="1" applyAlignment="1">
      <alignment horizontal="center" vertical="center" wrapText="1"/>
    </xf>
    <xf numFmtId="1" fontId="15" fillId="0" borderId="36" xfId="0" applyNumberFormat="1" applyFont="1" applyBorder="1" applyAlignment="1">
      <alignment horizontal="center" vertical="center" wrapText="1"/>
    </xf>
    <xf numFmtId="4" fontId="15" fillId="0" borderId="36" xfId="2" applyNumberFormat="1" applyFont="1" applyBorder="1" applyAlignment="1" applyProtection="1">
      <alignment horizontal="right" vertical="center"/>
      <protection locked="0"/>
    </xf>
    <xf numFmtId="4" fontId="15" fillId="0" borderId="37" xfId="1" applyNumberFormat="1" applyFont="1" applyBorder="1" applyAlignment="1" applyProtection="1">
      <alignment horizontal="right" vertical="center" wrapText="1"/>
    </xf>
    <xf numFmtId="0" fontId="10" fillId="0" borderId="38" xfId="0" applyFont="1" applyBorder="1" applyAlignment="1">
      <alignment horizontal="left" vertical="top" wrapText="1"/>
    </xf>
    <xf numFmtId="0" fontId="15" fillId="0" borderId="38" xfId="0" applyFont="1" applyBorder="1" applyAlignment="1">
      <alignment vertical="top" wrapText="1"/>
    </xf>
    <xf numFmtId="4" fontId="15" fillId="0" borderId="38" xfId="0" applyNumberFormat="1" applyFont="1" applyBorder="1" applyAlignment="1">
      <alignment horizontal="right" vertical="center" wrapText="1"/>
    </xf>
    <xf numFmtId="0" fontId="15" fillId="0" borderId="39" xfId="0" applyFont="1" applyBorder="1" applyAlignment="1">
      <alignment horizontal="center" vertical="center" wrapText="1"/>
    </xf>
    <xf numFmtId="0" fontId="15" fillId="0" borderId="28" xfId="0" applyFont="1" applyBorder="1" applyAlignment="1">
      <alignment horizontal="center" vertical="center" wrapText="1"/>
    </xf>
    <xf numFmtId="4" fontId="15" fillId="0" borderId="28" xfId="1" applyNumberFormat="1" applyFont="1" applyBorder="1" applyAlignment="1" applyProtection="1">
      <alignment horizontal="right" vertical="center" wrapText="1"/>
      <protection locked="0"/>
    </xf>
    <xf numFmtId="4" fontId="15" fillId="0" borderId="29" xfId="1" applyNumberFormat="1" applyFont="1" applyBorder="1" applyAlignment="1" applyProtection="1">
      <alignment horizontal="right" vertical="center" wrapText="1"/>
    </xf>
    <xf numFmtId="0" fontId="10" fillId="0" borderId="28" xfId="0" applyFont="1" applyBorder="1" applyAlignment="1">
      <alignment horizontal="left" vertical="center" wrapText="1"/>
    </xf>
    <xf numFmtId="0" fontId="15" fillId="0" borderId="28" xfId="0" applyFont="1" applyBorder="1" applyAlignment="1">
      <alignment vertical="center" wrapText="1"/>
    </xf>
    <xf numFmtId="0" fontId="15" fillId="0" borderId="1" xfId="0" applyFont="1" applyBorder="1" applyAlignment="1">
      <alignment vertical="center" wrapText="1"/>
    </xf>
    <xf numFmtId="4" fontId="15" fillId="0" borderId="41" xfId="0" applyNumberFormat="1" applyFont="1" applyBorder="1" applyAlignment="1">
      <alignment horizontal="right" vertical="center" wrapText="1"/>
    </xf>
    <xf numFmtId="4" fontId="15" fillId="0" borderId="33" xfId="0" applyNumberFormat="1" applyFont="1" applyBorder="1" applyAlignment="1">
      <alignment horizontal="right" vertical="center" wrapText="1"/>
    </xf>
    <xf numFmtId="165" fontId="15" fillId="0" borderId="23" xfId="1" applyFont="1" applyBorder="1" applyAlignment="1" applyProtection="1">
      <alignment horizontal="center" vertical="center" wrapText="1"/>
    </xf>
    <xf numFmtId="0" fontId="10" fillId="0" borderId="1" xfId="0" applyFont="1" applyBorder="1" applyAlignment="1">
      <alignment horizontal="left" vertical="top" wrapText="1"/>
    </xf>
    <xf numFmtId="0" fontId="15" fillId="0" borderId="22" xfId="0" applyFont="1" applyBorder="1" applyAlignment="1">
      <alignment horizontal="center" vertical="center"/>
    </xf>
    <xf numFmtId="4" fontId="15" fillId="0" borderId="22" xfId="1" applyNumberFormat="1" applyFont="1" applyBorder="1" applyAlignment="1" applyProtection="1">
      <alignment horizontal="right" vertical="center" wrapText="1"/>
    </xf>
    <xf numFmtId="0" fontId="10" fillId="0" borderId="3" xfId="0" applyFont="1" applyBorder="1" applyAlignment="1">
      <alignment horizontal="center" vertical="top" wrapText="1"/>
    </xf>
    <xf numFmtId="0" fontId="12" fillId="0" borderId="4" xfId="0" applyFont="1" applyBorder="1" applyAlignment="1">
      <alignment vertical="top" wrapText="1"/>
    </xf>
    <xf numFmtId="0" fontId="15" fillId="0" borderId="26" xfId="0" applyFont="1" applyBorder="1" applyAlignment="1">
      <alignment horizontal="center" vertical="center" wrapText="1"/>
    </xf>
    <xf numFmtId="0" fontId="15" fillId="0" borderId="13" xfId="0" applyFont="1" applyBorder="1" applyAlignment="1">
      <alignment horizontal="center" vertical="center" wrapText="1"/>
    </xf>
    <xf numFmtId="0" fontId="10" fillId="0" borderId="28" xfId="0" applyFont="1" applyBorder="1" applyAlignment="1">
      <alignment horizontal="left" vertical="top" wrapText="1"/>
    </xf>
    <xf numFmtId="4" fontId="15" fillId="0" borderId="36" xfId="1" applyNumberFormat="1" applyFont="1" applyBorder="1" applyAlignment="1" applyProtection="1">
      <alignment horizontal="right" vertical="center" wrapText="1"/>
      <protection locked="0"/>
    </xf>
    <xf numFmtId="0" fontId="10" fillId="0" borderId="1" xfId="0" applyFont="1" applyBorder="1" applyAlignment="1">
      <alignment horizontal="left" vertical="top" shrinkToFit="1"/>
    </xf>
    <xf numFmtId="0" fontId="15" fillId="0" borderId="1" xfId="0" applyFont="1" applyBorder="1" applyAlignment="1">
      <alignment vertical="top" shrinkToFit="1"/>
    </xf>
    <xf numFmtId="4" fontId="15" fillId="0" borderId="1" xfId="0" applyNumberFormat="1" applyFont="1" applyBorder="1" applyAlignment="1">
      <alignment horizontal="right" vertical="center" shrinkToFit="1"/>
    </xf>
    <xf numFmtId="4" fontId="15" fillId="0" borderId="9" xfId="0" applyNumberFormat="1" applyFont="1" applyBorder="1" applyAlignment="1">
      <alignment horizontal="right" vertical="center" shrinkToFit="1"/>
    </xf>
    <xf numFmtId="0" fontId="15" fillId="0" borderId="21" xfId="0" applyFont="1" applyBorder="1" applyAlignment="1">
      <alignment vertical="center" shrinkToFit="1"/>
    </xf>
    <xf numFmtId="0" fontId="10" fillId="0" borderId="28" xfId="0" applyFont="1" applyBorder="1" applyAlignment="1">
      <alignment horizontal="left" vertical="top" shrinkToFit="1"/>
    </xf>
    <xf numFmtId="0" fontId="15" fillId="0" borderId="28" xfId="0" applyFont="1" applyBorder="1" applyAlignment="1">
      <alignment vertical="top" shrinkToFit="1"/>
    </xf>
    <xf numFmtId="4" fontId="15" fillId="0" borderId="28" xfId="0" applyNumberFormat="1" applyFont="1" applyBorder="1" applyAlignment="1">
      <alignment horizontal="right" vertical="center" shrinkToFit="1"/>
    </xf>
    <xf numFmtId="4" fontId="15" fillId="0" borderId="29" xfId="0" applyNumberFormat="1" applyFont="1" applyBorder="1" applyAlignment="1">
      <alignment horizontal="right" vertical="center" shrinkToFit="1"/>
    </xf>
    <xf numFmtId="0" fontId="15" fillId="0" borderId="25" xfId="0" applyFont="1" applyBorder="1" applyAlignment="1">
      <alignment horizontal="center" vertical="center" shrinkToFit="1"/>
    </xf>
    <xf numFmtId="0" fontId="15" fillId="0" borderId="35" xfId="0" applyFont="1" applyBorder="1" applyAlignment="1">
      <alignment vertical="center" shrinkToFit="1"/>
    </xf>
    <xf numFmtId="0" fontId="15" fillId="0" borderId="36" xfId="0" applyFont="1" applyBorder="1" applyAlignment="1">
      <alignment horizontal="center" vertical="center" shrinkToFit="1"/>
    </xf>
    <xf numFmtId="1" fontId="15" fillId="0" borderId="36" xfId="0" applyNumberFormat="1" applyFont="1" applyBorder="1" applyAlignment="1">
      <alignment horizontal="center" vertical="center" shrinkToFit="1"/>
    </xf>
    <xf numFmtId="4" fontId="15" fillId="0" borderId="36" xfId="1" applyNumberFormat="1" applyFont="1" applyBorder="1" applyAlignment="1" applyProtection="1">
      <alignment horizontal="right" vertical="center" shrinkToFit="1"/>
      <protection locked="0"/>
    </xf>
    <xf numFmtId="4" fontId="15" fillId="0" borderId="37" xfId="1" applyNumberFormat="1" applyFont="1" applyBorder="1" applyAlignment="1" applyProtection="1">
      <alignment horizontal="right" vertical="center" shrinkToFit="1"/>
    </xf>
    <xf numFmtId="0" fontId="15" fillId="0" borderId="43" xfId="0" applyFont="1" applyBorder="1" applyAlignment="1">
      <alignment vertical="center" wrapText="1"/>
    </xf>
    <xf numFmtId="0" fontId="10" fillId="0" borderId="44" xfId="0" applyFont="1" applyBorder="1" applyAlignment="1">
      <alignment horizontal="left" vertical="center"/>
    </xf>
    <xf numFmtId="4" fontId="15" fillId="0" borderId="22" xfId="1" applyNumberFormat="1" applyFont="1" applyFill="1" applyBorder="1" applyAlignment="1" applyProtection="1">
      <alignment horizontal="right" vertical="center" wrapText="1"/>
      <protection locked="0"/>
    </xf>
    <xf numFmtId="4" fontId="15" fillId="0" borderId="23" xfId="1" applyNumberFormat="1" applyFont="1" applyFill="1" applyBorder="1" applyAlignment="1" applyProtection="1">
      <alignment horizontal="right" vertical="center" wrapText="1"/>
    </xf>
    <xf numFmtId="0" fontId="15" fillId="0" borderId="45" xfId="0" applyFont="1" applyBorder="1" applyAlignment="1">
      <alignment horizontal="center" vertical="center" wrapText="1"/>
    </xf>
    <xf numFmtId="165" fontId="15" fillId="0" borderId="22" xfId="1" applyFont="1" applyFill="1" applyBorder="1" applyAlignment="1" applyProtection="1">
      <alignment horizontal="center" vertical="center" wrapText="1"/>
      <protection locked="0"/>
    </xf>
    <xf numFmtId="0" fontId="15" fillId="0" borderId="0" xfId="0" applyFont="1" applyAlignment="1">
      <alignment vertical="center" wrapText="1"/>
    </xf>
    <xf numFmtId="0" fontId="10" fillId="0" borderId="3" xfId="0" applyFont="1" applyBorder="1" applyAlignment="1">
      <alignment horizontal="center" vertical="center" wrapText="1"/>
    </xf>
    <xf numFmtId="0" fontId="12" fillId="0" borderId="4" xfId="0" applyFont="1" applyBorder="1" applyAlignment="1">
      <alignment vertical="center" wrapText="1"/>
    </xf>
    <xf numFmtId="0" fontId="6" fillId="0" borderId="47" xfId="0" applyFont="1" applyBorder="1" applyAlignment="1">
      <alignment vertical="center"/>
    </xf>
    <xf numFmtId="0" fontId="10" fillId="0" borderId="48" xfId="0" applyFont="1" applyBorder="1" applyAlignment="1">
      <alignment horizontal="right" vertical="center"/>
    </xf>
    <xf numFmtId="4" fontId="10" fillId="0" borderId="5" xfId="1" applyNumberFormat="1" applyFont="1" applyFill="1" applyBorder="1" applyAlignment="1" applyProtection="1">
      <alignment horizontal="right" vertical="center" wrapText="1"/>
    </xf>
    <xf numFmtId="0" fontId="10" fillId="0" borderId="41" xfId="0" applyFont="1" applyBorder="1" applyAlignment="1">
      <alignment horizontal="left" vertical="top" wrapText="1"/>
    </xf>
    <xf numFmtId="0" fontId="15" fillId="0" borderId="43" xfId="0" applyFont="1" applyBorder="1" applyAlignment="1">
      <alignment horizontal="center" vertical="center" wrapText="1"/>
    </xf>
    <xf numFmtId="0" fontId="15" fillId="0" borderId="32" xfId="0" applyFont="1" applyBorder="1" applyAlignment="1">
      <alignment horizontal="center" vertical="center" wrapText="1"/>
    </xf>
    <xf numFmtId="0" fontId="10" fillId="0" borderId="1" xfId="0" applyFont="1" applyBorder="1" applyAlignment="1">
      <alignment horizontal="left" vertical="center" wrapText="1"/>
    </xf>
    <xf numFmtId="0" fontId="15" fillId="0" borderId="30" xfId="0" applyFont="1" applyBorder="1" applyAlignment="1">
      <alignment horizontal="center" vertical="center" wrapText="1"/>
    </xf>
    <xf numFmtId="0" fontId="10" fillId="0" borderId="42" xfId="0" applyFont="1" applyBorder="1" applyAlignment="1">
      <alignment horizontal="left" vertical="top" wrapText="1"/>
    </xf>
    <xf numFmtId="0" fontId="15" fillId="0" borderId="40" xfId="0" applyFont="1" applyBorder="1" applyAlignment="1">
      <alignment vertical="center" wrapText="1"/>
    </xf>
    <xf numFmtId="0" fontId="15" fillId="0" borderId="41" xfId="0" applyFont="1" applyBorder="1" applyAlignment="1">
      <alignment horizontal="center" vertical="center" wrapText="1"/>
    </xf>
    <xf numFmtId="1" fontId="15" fillId="0" borderId="41" xfId="0" applyNumberFormat="1" applyFont="1" applyBorder="1" applyAlignment="1">
      <alignment horizontal="center" vertical="center" wrapText="1"/>
    </xf>
    <xf numFmtId="4" fontId="15" fillId="0" borderId="41" xfId="1" applyNumberFormat="1" applyFont="1" applyBorder="1" applyAlignment="1" applyProtection="1">
      <alignment horizontal="right" vertical="center" wrapText="1"/>
      <protection locked="0"/>
    </xf>
    <xf numFmtId="0" fontId="15" fillId="0" borderId="42" xfId="0" applyFont="1" applyBorder="1" applyAlignment="1">
      <alignment vertical="top" wrapText="1"/>
    </xf>
    <xf numFmtId="0" fontId="15" fillId="0" borderId="41" xfId="0" applyFont="1" applyBorder="1" applyAlignment="1">
      <alignment vertical="top" wrapText="1"/>
    </xf>
    <xf numFmtId="4" fontId="15" fillId="0" borderId="29" xfId="1" applyNumberFormat="1" applyFont="1" applyFill="1" applyBorder="1" applyAlignment="1" applyProtection="1">
      <alignment horizontal="right" vertical="center" wrapText="1"/>
    </xf>
    <xf numFmtId="0" fontId="15" fillId="0" borderId="24" xfId="0" applyFont="1" applyBorder="1" applyAlignment="1">
      <alignment horizontal="center" vertical="top" wrapText="1"/>
    </xf>
    <xf numFmtId="1" fontId="15" fillId="0" borderId="1" xfId="0" applyNumberFormat="1" applyFont="1" applyBorder="1" applyAlignment="1">
      <alignment horizontal="center" vertical="top" wrapText="1"/>
    </xf>
    <xf numFmtId="0" fontId="15" fillId="0" borderId="42" xfId="0" applyFont="1" applyBorder="1" applyAlignment="1">
      <alignment horizontal="center" vertical="top" wrapText="1"/>
    </xf>
    <xf numFmtId="1" fontId="15" fillId="0" borderId="28" xfId="0" applyNumberFormat="1" applyFont="1" applyBorder="1" applyAlignment="1">
      <alignment horizontal="center" vertical="top" wrapText="1"/>
    </xf>
    <xf numFmtId="4" fontId="15" fillId="0" borderId="1" xfId="1" applyNumberFormat="1" applyFont="1" applyFill="1" applyBorder="1" applyAlignment="1" applyProtection="1">
      <alignment horizontal="right" vertical="center" wrapText="1"/>
    </xf>
    <xf numFmtId="4" fontId="15" fillId="0" borderId="9" xfId="1" applyNumberFormat="1" applyFont="1" applyFill="1" applyBorder="1" applyAlignment="1" applyProtection="1">
      <alignment horizontal="right" vertical="center" wrapText="1"/>
    </xf>
    <xf numFmtId="4" fontId="15" fillId="0" borderId="28" xfId="1" applyNumberFormat="1" applyFont="1" applyFill="1" applyBorder="1" applyAlignment="1" applyProtection="1">
      <alignment horizontal="right" vertical="center" wrapText="1"/>
    </xf>
    <xf numFmtId="1" fontId="14" fillId="0" borderId="22" xfId="0" applyNumberFormat="1" applyFont="1" applyBorder="1" applyAlignment="1">
      <alignment horizontal="center" vertical="center" wrapText="1"/>
    </xf>
    <xf numFmtId="4" fontId="15" fillId="0" borderId="36" xfId="1" applyNumberFormat="1" applyFont="1" applyFill="1" applyBorder="1" applyAlignment="1" applyProtection="1">
      <alignment horizontal="right" vertical="center" wrapText="1"/>
      <protection locked="0"/>
    </xf>
    <xf numFmtId="4" fontId="15" fillId="0" borderId="37" xfId="1" applyNumberFormat="1" applyFont="1" applyFill="1" applyBorder="1" applyAlignment="1" applyProtection="1">
      <alignment horizontal="right" vertical="center" wrapText="1"/>
    </xf>
    <xf numFmtId="0" fontId="6" fillId="0" borderId="4" xfId="0" applyFont="1" applyBorder="1" applyAlignment="1">
      <alignment vertical="top" wrapText="1"/>
    </xf>
    <xf numFmtId="0" fontId="6" fillId="0" borderId="15" xfId="0" applyFont="1" applyBorder="1" applyAlignment="1">
      <alignment vertical="center" wrapText="1"/>
    </xf>
    <xf numFmtId="0" fontId="6" fillId="0" borderId="25" xfId="0" applyFont="1" applyBorder="1" applyAlignment="1">
      <alignment vertical="center" wrapText="1"/>
    </xf>
    <xf numFmtId="0" fontId="15" fillId="0" borderId="3" xfId="0" applyFont="1" applyBorder="1" applyAlignment="1">
      <alignment horizontal="center" vertical="center" wrapText="1"/>
    </xf>
    <xf numFmtId="0" fontId="6" fillId="0" borderId="3" xfId="0" applyFont="1" applyBorder="1" applyAlignment="1">
      <alignment vertical="center"/>
    </xf>
    <xf numFmtId="4" fontId="15" fillId="0" borderId="19" xfId="1" applyNumberFormat="1" applyFont="1" applyFill="1" applyBorder="1" applyAlignment="1" applyProtection="1">
      <alignment horizontal="right" vertical="center" wrapText="1"/>
    </xf>
    <xf numFmtId="0" fontId="14" fillId="0" borderId="50" xfId="0" applyFont="1" applyBorder="1" applyAlignment="1">
      <alignment vertical="center"/>
    </xf>
    <xf numFmtId="0" fontId="14" fillId="0" borderId="51" xfId="0" applyFont="1" applyBorder="1" applyAlignment="1">
      <alignment horizontal="center" vertical="center"/>
    </xf>
    <xf numFmtId="0" fontId="14" fillId="0" borderId="51" xfId="0" applyFont="1" applyBorder="1" applyAlignment="1">
      <alignment horizontal="right" vertical="center" shrinkToFit="1"/>
    </xf>
    <xf numFmtId="0" fontId="14" fillId="0" borderId="52" xfId="0" applyFont="1" applyBorder="1" applyAlignment="1">
      <alignment vertical="center"/>
    </xf>
    <xf numFmtId="0" fontId="14" fillId="0" borderId="12" xfId="0" applyFont="1" applyBorder="1" applyAlignment="1">
      <alignment horizontal="center" vertical="center"/>
    </xf>
    <xf numFmtId="0" fontId="6" fillId="0" borderId="12" xfId="0" applyFont="1" applyBorder="1" applyAlignment="1">
      <alignment vertical="center"/>
    </xf>
    <xf numFmtId="165" fontId="14" fillId="0" borderId="12" xfId="1" applyFont="1" applyBorder="1" applyAlignment="1" applyProtection="1">
      <alignment horizontal="right" vertical="center"/>
    </xf>
    <xf numFmtId="0" fontId="14" fillId="0" borderId="12" xfId="0" applyFont="1" applyBorder="1" applyAlignment="1">
      <alignment horizontal="right" vertical="center"/>
    </xf>
    <xf numFmtId="0" fontId="14" fillId="0" borderId="0" xfId="0" applyFont="1" applyAlignment="1">
      <alignment horizontal="center" vertical="center"/>
    </xf>
    <xf numFmtId="0" fontId="10" fillId="0" borderId="17" xfId="0" applyFont="1" applyBorder="1" applyAlignment="1">
      <alignment vertical="center"/>
    </xf>
    <xf numFmtId="4" fontId="6" fillId="0" borderId="1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0" xfId="0" applyNumberFormat="1" applyFont="1" applyAlignment="1">
      <alignment horizontal="right" vertical="center"/>
    </xf>
    <xf numFmtId="0" fontId="19" fillId="0" borderId="0" xfId="0" applyFont="1" applyAlignment="1">
      <alignment horizontal="left" vertical="center"/>
    </xf>
    <xf numFmtId="0" fontId="1" fillId="0" borderId="0" xfId="0" applyFont="1"/>
    <xf numFmtId="0" fontId="21" fillId="0" borderId="0" xfId="0" applyFont="1" applyAlignment="1">
      <alignment horizontal="right" vertical="center" wrapText="1"/>
    </xf>
    <xf numFmtId="0" fontId="35" fillId="0" borderId="0" xfId="0" applyFont="1" applyAlignment="1">
      <alignment horizontal="center" vertical="center" textRotation="90" wrapText="1"/>
    </xf>
    <xf numFmtId="0" fontId="23" fillId="0" borderId="0" xfId="0" applyFont="1" applyAlignment="1">
      <alignment horizontal="left" vertical="center" wrapText="1"/>
    </xf>
    <xf numFmtId="0" fontId="36" fillId="0" borderId="0" xfId="0" applyFont="1" applyAlignment="1">
      <alignment horizontal="center" vertical="center" textRotation="90" wrapText="1"/>
    </xf>
    <xf numFmtId="0" fontId="6" fillId="0" borderId="0" xfId="0" applyFont="1" applyAlignment="1">
      <alignment horizontal="left" vertical="center" wrapText="1"/>
    </xf>
    <xf numFmtId="0" fontId="37" fillId="0" borderId="0" xfId="0" applyFont="1" applyAlignment="1">
      <alignment horizontal="center" vertical="center" textRotation="90" wrapText="1"/>
    </xf>
    <xf numFmtId="0" fontId="29" fillId="0" borderId="0" xfId="0" applyFont="1"/>
    <xf numFmtId="0" fontId="38" fillId="0" borderId="0" xfId="0" applyFont="1" applyAlignment="1">
      <alignment horizontal="center" vertical="center" textRotation="90" wrapText="1"/>
    </xf>
    <xf numFmtId="0" fontId="30" fillId="0" borderId="0" xfId="0" applyFont="1" applyAlignment="1">
      <alignment horizontal="left" vertical="center" wrapText="1"/>
    </xf>
    <xf numFmtId="0" fontId="31" fillId="0" borderId="0" xfId="0" applyFont="1"/>
    <xf numFmtId="0" fontId="32" fillId="0" borderId="0" xfId="0" applyFont="1" applyAlignment="1">
      <alignment vertical="center"/>
    </xf>
    <xf numFmtId="0" fontId="28" fillId="0" borderId="0" xfId="0" applyFont="1" applyAlignment="1">
      <alignment horizontal="right" vertical="center" wrapText="1"/>
    </xf>
    <xf numFmtId="0" fontId="29" fillId="0" borderId="0" xfId="0" applyFont="1" applyAlignment="1">
      <alignment vertical="center" wrapText="1"/>
    </xf>
    <xf numFmtId="0" fontId="39" fillId="0" borderId="0" xfId="0" applyFont="1" applyAlignment="1">
      <alignment horizontal="center" vertical="center" textRotation="90" wrapText="1"/>
    </xf>
    <xf numFmtId="0" fontId="33" fillId="0" borderId="0" xfId="0" applyFont="1"/>
    <xf numFmtId="0" fontId="20" fillId="0" borderId="59" xfId="0" applyFont="1" applyBorder="1" applyAlignment="1">
      <alignment horizontal="center" vertical="center" wrapText="1"/>
    </xf>
    <xf numFmtId="0" fontId="10" fillId="0" borderId="24" xfId="0" applyFont="1" applyBorder="1" applyAlignment="1">
      <alignment horizontal="justify" vertical="center" wrapText="1"/>
    </xf>
    <xf numFmtId="0" fontId="15" fillId="0" borderId="0" xfId="0" applyFont="1" applyAlignment="1">
      <alignment vertical="center"/>
    </xf>
    <xf numFmtId="0" fontId="15" fillId="0" borderId="12" xfId="0" applyFont="1" applyBorder="1" applyAlignment="1">
      <alignment horizontal="justify" vertical="center" wrapText="1"/>
    </xf>
    <xf numFmtId="0" fontId="15" fillId="0" borderId="13" xfId="0" applyFont="1" applyBorder="1" applyAlignment="1">
      <alignment horizontal="center" vertical="center"/>
    </xf>
    <xf numFmtId="4" fontId="15" fillId="0" borderId="13" xfId="1" applyNumberFormat="1" applyFont="1" applyBorder="1" applyAlignment="1">
      <alignment horizontal="right" vertical="center" wrapText="1"/>
    </xf>
    <xf numFmtId="4" fontId="15" fillId="0" borderId="14" xfId="1" applyNumberFormat="1" applyFont="1" applyBorder="1" applyAlignment="1">
      <alignment horizontal="right" vertical="center" wrapText="1"/>
    </xf>
    <xf numFmtId="0" fontId="10" fillId="0" borderId="1" xfId="0" applyFont="1" applyBorder="1" applyAlignment="1">
      <alignment horizontal="left" wrapText="1"/>
    </xf>
    <xf numFmtId="0" fontId="15" fillId="0" borderId="1" xfId="0" applyFont="1" applyBorder="1" applyAlignment="1">
      <alignment wrapText="1"/>
    </xf>
    <xf numFmtId="4" fontId="15" fillId="0" borderId="23" xfId="1" applyNumberFormat="1" applyFont="1" applyBorder="1" applyAlignment="1">
      <alignment horizontal="right" vertical="center" wrapText="1"/>
    </xf>
    <xf numFmtId="0" fontId="40" fillId="0" borderId="0" xfId="0" applyFont="1" applyAlignment="1">
      <alignment vertical="center" wrapText="1"/>
    </xf>
    <xf numFmtId="0" fontId="12" fillId="0" borderId="6" xfId="0" applyFont="1" applyBorder="1" applyAlignment="1">
      <alignment horizontal="center" vertical="center" wrapText="1"/>
    </xf>
    <xf numFmtId="0" fontId="10" fillId="0" borderId="45" xfId="0" applyFont="1" applyBorder="1" applyAlignment="1">
      <alignment horizontal="center" vertical="center" wrapText="1"/>
    </xf>
    <xf numFmtId="0" fontId="34" fillId="0" borderId="27" xfId="0" applyFont="1" applyBorder="1" applyAlignment="1">
      <alignment vertical="center" wrapText="1"/>
    </xf>
    <xf numFmtId="0" fontId="34" fillId="0" borderId="40" xfId="0" applyFont="1" applyBorder="1" applyAlignment="1">
      <alignment vertical="center"/>
    </xf>
    <xf numFmtId="0" fontId="22" fillId="0" borderId="0" xfId="0" applyFont="1" applyAlignment="1">
      <alignment horizontal="left" vertical="center" wrapText="1"/>
    </xf>
    <xf numFmtId="0" fontId="34" fillId="0" borderId="27" xfId="0" applyFont="1" applyBorder="1" applyAlignment="1">
      <alignment horizontal="left" vertical="center" wrapText="1"/>
    </xf>
    <xf numFmtId="0" fontId="34" fillId="0" borderId="0" xfId="0" applyFont="1" applyAlignment="1">
      <alignment horizontal="left" vertical="center" wrapText="1"/>
    </xf>
    <xf numFmtId="0" fontId="39" fillId="0" borderId="61" xfId="0" applyFont="1" applyBorder="1" applyAlignment="1">
      <alignment horizontal="center" vertical="center" textRotation="90" wrapText="1"/>
    </xf>
    <xf numFmtId="0" fontId="14" fillId="0" borderId="4" xfId="0" applyFont="1" applyBorder="1" applyAlignment="1">
      <alignment horizontal="center" vertical="center" wrapText="1"/>
    </xf>
    <xf numFmtId="0" fontId="14" fillId="0" borderId="63" xfId="0" applyFont="1" applyBorder="1" applyAlignment="1">
      <alignment horizontal="center" vertical="center" wrapText="1"/>
    </xf>
    <xf numFmtId="0" fontId="15" fillId="0" borderId="4" xfId="0" applyFont="1" applyBorder="1" applyAlignment="1">
      <alignment horizontal="center" vertical="center" wrapText="1"/>
    </xf>
    <xf numFmtId="4" fontId="15" fillId="0" borderId="63" xfId="1" applyNumberFormat="1" applyFont="1" applyBorder="1" applyAlignment="1">
      <alignment horizontal="center" vertical="center" wrapText="1"/>
    </xf>
    <xf numFmtId="4" fontId="14" fillId="0" borderId="5" xfId="1" applyNumberFormat="1" applyFont="1" applyBorder="1" applyAlignment="1">
      <alignment horizontal="center" vertical="center" wrapText="1"/>
    </xf>
    <xf numFmtId="0" fontId="14" fillId="0" borderId="4" xfId="0" applyFont="1" applyBorder="1" applyAlignment="1">
      <alignment horizontal="center" vertical="center"/>
    </xf>
    <xf numFmtId="0" fontId="14" fillId="0" borderId="4" xfId="0" applyFont="1" applyBorder="1" applyAlignment="1">
      <alignment horizontal="justify" vertical="center" wrapText="1"/>
    </xf>
    <xf numFmtId="4" fontId="15" fillId="0" borderId="4" xfId="1" applyNumberFormat="1" applyFont="1" applyBorder="1" applyAlignment="1">
      <alignment horizontal="right" vertical="center" wrapText="1"/>
    </xf>
    <xf numFmtId="4" fontId="14" fillId="0" borderId="4" xfId="1" applyNumberFormat="1" applyFont="1" applyBorder="1" applyAlignment="1">
      <alignment horizontal="right" vertical="center" wrapText="1"/>
    </xf>
    <xf numFmtId="0" fontId="12" fillId="0" borderId="31" xfId="0" applyFont="1" applyBorder="1" applyAlignment="1">
      <alignment horizontal="center" vertical="center" wrapText="1"/>
    </xf>
    <xf numFmtId="0" fontId="14" fillId="0" borderId="17" xfId="0" applyFont="1" applyBorder="1" applyAlignment="1">
      <alignment horizontal="justify" vertical="center" wrapText="1"/>
    </xf>
    <xf numFmtId="0" fontId="15" fillId="0" borderId="17" xfId="0" applyFont="1" applyBorder="1" applyAlignment="1">
      <alignment horizontal="center" vertical="center" wrapText="1"/>
    </xf>
    <xf numFmtId="4" fontId="15" fillId="0" borderId="2" xfId="1" applyNumberFormat="1" applyFont="1" applyBorder="1" applyAlignment="1">
      <alignment horizontal="right" vertical="center" wrapText="1"/>
    </xf>
    <xf numFmtId="4" fontId="14" fillId="0" borderId="55" xfId="1" applyNumberFormat="1" applyFont="1" applyBorder="1" applyAlignment="1">
      <alignment horizontal="right" vertical="center" wrapText="1"/>
    </xf>
    <xf numFmtId="0" fontId="10" fillId="0" borderId="4" xfId="0" applyFont="1" applyBorder="1" applyAlignment="1">
      <alignment horizontal="center" vertical="center"/>
    </xf>
    <xf numFmtId="0" fontId="10" fillId="0" borderId="62" xfId="0" applyFont="1" applyBorder="1" applyAlignment="1">
      <alignment horizontal="justify" vertical="center" wrapText="1"/>
    </xf>
    <xf numFmtId="0" fontId="12" fillId="0" borderId="63" xfId="0" applyFont="1" applyBorder="1" applyAlignment="1">
      <alignment horizontal="center" vertical="center"/>
    </xf>
    <xf numFmtId="1" fontId="10" fillId="0" borderId="62" xfId="0" applyNumberFormat="1" applyFont="1" applyBorder="1" applyAlignment="1">
      <alignment horizontal="center" vertical="center"/>
    </xf>
    <xf numFmtId="0" fontId="10" fillId="0" borderId="45" xfId="0" applyFont="1" applyBorder="1" applyAlignment="1">
      <alignment horizontal="center" vertical="center"/>
    </xf>
    <xf numFmtId="0" fontId="10" fillId="0" borderId="58" xfId="0" applyFont="1" applyBorder="1" applyAlignment="1">
      <alignment horizontal="left" vertical="center"/>
    </xf>
    <xf numFmtId="0" fontId="10" fillId="0" borderId="4" xfId="0" applyFont="1" applyBorder="1" applyAlignment="1">
      <alignment horizontal="justify" vertical="center" wrapText="1"/>
    </xf>
    <xf numFmtId="0" fontId="44" fillId="0" borderId="4" xfId="0" applyFont="1" applyBorder="1" applyAlignment="1">
      <alignment horizontal="left" vertical="center"/>
    </xf>
    <xf numFmtId="4" fontId="10" fillId="0" borderId="4" xfId="0" applyNumberFormat="1" applyFont="1" applyBorder="1" applyAlignment="1">
      <alignment horizontal="right" vertical="center"/>
    </xf>
    <xf numFmtId="4" fontId="44" fillId="0" borderId="5" xfId="0" applyNumberFormat="1" applyFont="1" applyBorder="1" applyAlignment="1">
      <alignment horizontal="right" vertical="center"/>
    </xf>
    <xf numFmtId="0" fontId="10" fillId="0" borderId="57" xfId="0" applyFont="1" applyBorder="1" applyAlignment="1">
      <alignment horizontal="justify" vertical="center" wrapText="1"/>
    </xf>
    <xf numFmtId="0" fontId="15" fillId="0" borderId="21" xfId="0" applyFont="1" applyBorder="1" applyAlignment="1">
      <alignment horizontal="justify" vertical="center" wrapText="1"/>
    </xf>
    <xf numFmtId="1" fontId="15" fillId="0" borderId="2" xfId="0" applyNumberFormat="1"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right" vertical="center"/>
    </xf>
    <xf numFmtId="0" fontId="12" fillId="0" borderId="4" xfId="0" applyFont="1" applyBorder="1" applyAlignment="1">
      <alignment horizontal="justify" vertical="center" wrapText="1"/>
    </xf>
    <xf numFmtId="0" fontId="12" fillId="0" borderId="6" xfId="0" applyFont="1" applyBorder="1" applyAlignment="1">
      <alignment horizontal="center" vertical="center"/>
    </xf>
    <xf numFmtId="0" fontId="12" fillId="0" borderId="58" xfId="0" applyFont="1" applyBorder="1" applyAlignment="1">
      <alignment horizontal="left" vertical="center"/>
    </xf>
    <xf numFmtId="0" fontId="12" fillId="0" borderId="4" xfId="0" applyFont="1" applyBorder="1" applyAlignment="1">
      <alignment horizontal="left" vertical="center"/>
    </xf>
    <xf numFmtId="4" fontId="12" fillId="0" borderId="5" xfId="0" applyNumberFormat="1" applyFont="1" applyBorder="1" applyAlignment="1">
      <alignment horizontal="right" vertical="center"/>
    </xf>
    <xf numFmtId="0" fontId="15" fillId="0" borderId="30" xfId="0" applyFont="1" applyBorder="1" applyAlignment="1">
      <alignment horizontal="justify" vertical="center" wrapText="1"/>
    </xf>
    <xf numFmtId="0" fontId="10" fillId="0" borderId="16" xfId="0" applyFont="1" applyBorder="1" applyAlignment="1">
      <alignment horizontal="left" vertical="center"/>
    </xf>
    <xf numFmtId="0" fontId="34" fillId="0" borderId="0" xfId="0" applyFont="1" applyAlignment="1">
      <alignment horizontal="justify" vertical="center" wrapText="1"/>
    </xf>
    <xf numFmtId="0" fontId="6" fillId="0" borderId="25" xfId="0" applyFont="1" applyBorder="1" applyAlignment="1">
      <alignment horizontal="center" vertical="center"/>
    </xf>
    <xf numFmtId="4" fontId="15" fillId="0" borderId="22" xfId="1" applyNumberFormat="1" applyFont="1" applyBorder="1" applyAlignment="1">
      <alignment horizontal="right" vertical="center" wrapText="1"/>
    </xf>
    <xf numFmtId="0" fontId="10" fillId="0" borderId="24" xfId="0" applyFont="1" applyBorder="1" applyAlignment="1">
      <alignment horizontal="left" vertical="center"/>
    </xf>
    <xf numFmtId="0" fontId="6" fillId="0" borderId="1" xfId="0" applyFont="1" applyBorder="1" applyAlignment="1">
      <alignment vertical="center"/>
    </xf>
    <xf numFmtId="4" fontId="6" fillId="0" borderId="1" xfId="0" applyNumberFormat="1" applyFont="1" applyBorder="1" applyAlignment="1">
      <alignment horizontal="right" vertical="center"/>
    </xf>
    <xf numFmtId="4" fontId="6" fillId="0" borderId="9" xfId="0" applyNumberFormat="1" applyFont="1" applyBorder="1" applyAlignment="1">
      <alignment horizontal="right" vertical="center"/>
    </xf>
    <xf numFmtId="0" fontId="6" fillId="0" borderId="28" xfId="0" applyFont="1" applyBorder="1" applyAlignment="1">
      <alignment vertical="center"/>
    </xf>
    <xf numFmtId="4" fontId="6" fillId="0" borderId="28" xfId="0" applyNumberFormat="1" applyFont="1" applyBorder="1" applyAlignment="1">
      <alignment horizontal="right" vertical="center"/>
    </xf>
    <xf numFmtId="4" fontId="6" fillId="0" borderId="29" xfId="0" applyNumberFormat="1" applyFont="1" applyBorder="1" applyAlignment="1">
      <alignment horizontal="right" vertical="center"/>
    </xf>
    <xf numFmtId="0" fontId="34" fillId="0" borderId="42" xfId="0" applyFont="1" applyBorder="1" applyAlignment="1">
      <alignment horizontal="justify" vertical="center" wrapText="1"/>
    </xf>
    <xf numFmtId="0" fontId="10" fillId="0" borderId="42" xfId="0" applyFont="1" applyBorder="1" applyAlignment="1">
      <alignment horizontal="justify" vertical="center" wrapText="1"/>
    </xf>
    <xf numFmtId="4" fontId="15" fillId="0" borderId="36" xfId="1" applyNumberFormat="1" applyFont="1" applyBorder="1" applyAlignment="1">
      <alignment horizontal="right" vertical="center" wrapText="1"/>
    </xf>
    <xf numFmtId="4" fontId="15" fillId="0" borderId="37" xfId="1" applyNumberFormat="1" applyFont="1" applyBorder="1" applyAlignment="1">
      <alignment horizontal="right" vertical="center" wrapText="1"/>
    </xf>
    <xf numFmtId="0" fontId="12" fillId="0" borderId="3" xfId="0" applyFont="1" applyBorder="1" applyAlignment="1">
      <alignment horizontal="right" vertical="center"/>
    </xf>
    <xf numFmtId="0" fontId="12" fillId="0" borderId="58" xfId="0" applyFont="1" applyBorder="1" applyAlignment="1">
      <alignment vertical="center"/>
    </xf>
    <xf numFmtId="0" fontId="12" fillId="0" borderId="4" xfId="0" applyFont="1" applyBorder="1" applyAlignment="1">
      <alignment horizontal="justify" vertical="center"/>
    </xf>
    <xf numFmtId="0" fontId="12" fillId="0" borderId="4" xfId="0" applyFont="1" applyBorder="1" applyAlignment="1">
      <alignment vertical="center"/>
    </xf>
    <xf numFmtId="0" fontId="10" fillId="0" borderId="4" xfId="0" applyFont="1" applyBorder="1" applyAlignment="1">
      <alignment vertical="center"/>
    </xf>
    <xf numFmtId="0" fontId="15" fillId="0" borderId="21" xfId="0" applyFont="1" applyBorder="1" applyAlignment="1">
      <alignment horizontal="justify" vertical="center"/>
    </xf>
    <xf numFmtId="0" fontId="12" fillId="0" borderId="45" xfId="0" applyFont="1" applyBorder="1" applyAlignment="1">
      <alignment horizontal="center" vertical="center"/>
    </xf>
    <xf numFmtId="0" fontId="10" fillId="0" borderId="4" xfId="0" applyFont="1" applyBorder="1" applyAlignment="1">
      <alignment horizontal="left" vertical="center"/>
    </xf>
    <xf numFmtId="0" fontId="15" fillId="0" borderId="30" xfId="0" applyFont="1" applyBorder="1" applyAlignment="1">
      <alignment horizontal="justify" vertical="center"/>
    </xf>
    <xf numFmtId="0" fontId="15" fillId="0" borderId="4" xfId="0" applyFont="1" applyBorder="1" applyAlignment="1">
      <alignment horizontal="center" vertical="center"/>
    </xf>
    <xf numFmtId="0" fontId="15" fillId="0" borderId="35" xfId="0" applyFont="1" applyBorder="1" applyAlignment="1">
      <alignment horizontal="justify" vertical="center"/>
    </xf>
    <xf numFmtId="0" fontId="15" fillId="0" borderId="36" xfId="0" applyFont="1" applyBorder="1" applyAlignment="1">
      <alignment horizontal="center" vertical="center"/>
    </xf>
    <xf numFmtId="0" fontId="15" fillId="0" borderId="35" xfId="0" applyFont="1" applyBorder="1" applyAlignment="1">
      <alignment horizontal="justify" vertical="center" wrapText="1"/>
    </xf>
    <xf numFmtId="0" fontId="14" fillId="0" borderId="6" xfId="0" applyFont="1" applyBorder="1" applyAlignment="1">
      <alignment horizontal="center" vertical="center"/>
    </xf>
    <xf numFmtId="0" fontId="14" fillId="0" borderId="4" xfId="0" applyFont="1" applyBorder="1" applyAlignment="1">
      <alignment horizontal="left" vertical="center"/>
    </xf>
    <xf numFmtId="0" fontId="15" fillId="0" borderId="4" xfId="0" applyFont="1" applyBorder="1" applyAlignment="1">
      <alignment horizontal="left" vertical="center"/>
    </xf>
    <xf numFmtId="4" fontId="15" fillId="0" borderId="4" xfId="0" applyNumberFormat="1" applyFont="1" applyBorder="1" applyAlignment="1">
      <alignment horizontal="right" vertical="center"/>
    </xf>
    <xf numFmtId="0" fontId="45" fillId="0" borderId="57" xfId="0" applyFont="1" applyBorder="1" applyAlignment="1">
      <alignment horizontal="justify" vertical="center" wrapText="1"/>
    </xf>
    <xf numFmtId="0" fontId="15" fillId="0" borderId="0" xfId="0" applyFont="1" applyAlignment="1">
      <alignment horizontal="justify" vertical="center"/>
    </xf>
    <xf numFmtId="0" fontId="15" fillId="0" borderId="28" xfId="0" applyFont="1" applyBorder="1" applyAlignment="1">
      <alignment horizontal="center" vertical="center"/>
    </xf>
    <xf numFmtId="4" fontId="15" fillId="0" borderId="29" xfId="1" applyNumberFormat="1" applyFont="1" applyBorder="1" applyAlignment="1">
      <alignment horizontal="right" vertical="center" wrapText="1"/>
    </xf>
    <xf numFmtId="0" fontId="10" fillId="0" borderId="63" xfId="0" applyFont="1" applyBorder="1" applyAlignment="1">
      <alignment horizontal="center" vertical="center"/>
    </xf>
    <xf numFmtId="0" fontId="10" fillId="0" borderId="6" xfId="0" applyFont="1" applyBorder="1" applyAlignment="1">
      <alignment horizontal="center" vertical="center"/>
    </xf>
    <xf numFmtId="0" fontId="10" fillId="0" borderId="4" xfId="0" applyFont="1" applyBorder="1" applyAlignment="1">
      <alignment horizontal="justify" vertical="center"/>
    </xf>
    <xf numFmtId="0" fontId="16" fillId="0" borderId="25" xfId="0" applyFont="1" applyBorder="1" applyAlignment="1">
      <alignment horizontal="center" vertical="center" wrapText="1"/>
    </xf>
    <xf numFmtId="0" fontId="34" fillId="0" borderId="0" xfId="0" applyFont="1" applyAlignment="1">
      <alignment horizontal="justify" vertical="center"/>
    </xf>
    <xf numFmtId="0" fontId="16" fillId="0" borderId="10" xfId="0" applyFont="1" applyBorder="1" applyAlignment="1">
      <alignment horizontal="center" vertical="center" wrapText="1"/>
    </xf>
    <xf numFmtId="0" fontId="16" fillId="0" borderId="15" xfId="0" applyFont="1" applyBorder="1" applyAlignment="1">
      <alignment horizontal="center" vertical="center" wrapText="1"/>
    </xf>
    <xf numFmtId="0" fontId="6" fillId="0" borderId="12" xfId="0" applyFont="1" applyBorder="1"/>
    <xf numFmtId="0" fontId="6" fillId="0" borderId="0" xfId="0" applyFont="1" applyAlignment="1">
      <alignment vertical="center"/>
    </xf>
    <xf numFmtId="0" fontId="13" fillId="0" borderId="39" xfId="0" applyFont="1" applyBorder="1" applyAlignment="1">
      <alignment vertical="center"/>
    </xf>
    <xf numFmtId="0" fontId="13" fillId="0" borderId="35" xfId="0" applyFont="1" applyBorder="1" applyAlignment="1">
      <alignment vertical="center"/>
    </xf>
    <xf numFmtId="0" fontId="13" fillId="0" borderId="35" xfId="0" applyFont="1" applyBorder="1" applyAlignment="1">
      <alignment horizontal="left" vertical="center"/>
    </xf>
    <xf numFmtId="0" fontId="6" fillId="0" borderId="35" xfId="0" applyFont="1" applyBorder="1" applyAlignment="1">
      <alignment vertical="center"/>
    </xf>
    <xf numFmtId="0" fontId="13" fillId="0" borderId="16" xfId="0" applyFont="1" applyBorder="1" applyAlignment="1">
      <alignment vertical="center"/>
    </xf>
    <xf numFmtId="0" fontId="13" fillId="0" borderId="0" xfId="0" applyFont="1" applyAlignment="1">
      <alignment horizontal="center" vertical="center"/>
    </xf>
    <xf numFmtId="0" fontId="13" fillId="0" borderId="0" xfId="0" applyFont="1" applyAlignment="1">
      <alignment vertical="center"/>
    </xf>
    <xf numFmtId="0" fontId="14" fillId="0" borderId="16" xfId="0" applyFont="1" applyBorder="1" applyAlignment="1">
      <alignment vertical="center"/>
    </xf>
    <xf numFmtId="4" fontId="15" fillId="0" borderId="23" xfId="0" applyNumberFormat="1" applyFont="1" applyBorder="1" applyAlignment="1">
      <alignment horizontal="right" vertical="center" wrapText="1"/>
    </xf>
    <xf numFmtId="4" fontId="15" fillId="0" borderId="18" xfId="0" applyNumberFormat="1" applyFont="1" applyBorder="1" applyAlignment="1">
      <alignment horizontal="right" vertical="center" wrapText="1"/>
    </xf>
    <xf numFmtId="4" fontId="15" fillId="0" borderId="14" xfId="0" applyNumberFormat="1" applyFont="1" applyBorder="1" applyAlignment="1">
      <alignment horizontal="right" vertical="center" wrapText="1"/>
    </xf>
    <xf numFmtId="4" fontId="15" fillId="0" borderId="19" xfId="0" applyNumberFormat="1" applyFont="1" applyBorder="1" applyAlignment="1">
      <alignment horizontal="right" vertical="center" wrapText="1"/>
    </xf>
    <xf numFmtId="4" fontId="15" fillId="0" borderId="5" xfId="0" applyNumberFormat="1" applyFont="1" applyBorder="1" applyAlignment="1">
      <alignment horizontal="right" vertical="center" wrapText="1"/>
    </xf>
    <xf numFmtId="4" fontId="15" fillId="0" borderId="1" xfId="1" applyNumberFormat="1" applyFont="1" applyBorder="1" applyAlignment="1">
      <alignment horizontal="center" vertical="center" wrapText="1"/>
    </xf>
    <xf numFmtId="4" fontId="15" fillId="0" borderId="2" xfId="1" applyNumberFormat="1" applyFont="1" applyBorder="1" applyAlignment="1">
      <alignment horizontal="center" vertical="center" wrapText="1"/>
    </xf>
    <xf numFmtId="1" fontId="14" fillId="0" borderId="36" xfId="0" applyNumberFormat="1" applyFont="1" applyBorder="1" applyAlignment="1">
      <alignment horizontal="center" vertical="center" wrapText="1"/>
    </xf>
    <xf numFmtId="0" fontId="12" fillId="0" borderId="3" xfId="0" applyFont="1" applyBorder="1" applyAlignment="1">
      <alignment vertical="center" wrapText="1"/>
    </xf>
    <xf numFmtId="4" fontId="10" fillId="0" borderId="19" xfId="1" applyNumberFormat="1" applyFont="1" applyFill="1" applyBorder="1" applyAlignment="1">
      <alignment horizontal="right" vertical="center" wrapText="1"/>
    </xf>
    <xf numFmtId="0" fontId="12" fillId="0" borderId="45" xfId="0" applyFont="1" applyBorder="1" applyAlignment="1">
      <alignment horizontal="center" vertical="center" wrapText="1"/>
    </xf>
    <xf numFmtId="4" fontId="15" fillId="0" borderId="1" xfId="0" applyNumberFormat="1" applyFont="1" applyBorder="1" applyAlignment="1" applyProtection="1">
      <alignment horizontal="right" vertical="center" wrapText="1"/>
      <protection locked="0"/>
    </xf>
    <xf numFmtId="4" fontId="15" fillId="0" borderId="9" xfId="0" applyNumberFormat="1" applyFont="1" applyBorder="1" applyAlignment="1" applyProtection="1">
      <alignment horizontal="right" vertical="center" wrapText="1"/>
      <protection locked="0"/>
    </xf>
    <xf numFmtId="0" fontId="5" fillId="0" borderId="16" xfId="0" applyFont="1" applyBorder="1" applyAlignment="1">
      <alignment vertical="center" wrapText="1"/>
    </xf>
    <xf numFmtId="4" fontId="15" fillId="0" borderId="28" xfId="0" applyNumberFormat="1" applyFont="1" applyBorder="1" applyAlignment="1" applyProtection="1">
      <alignment horizontal="right" vertical="center" wrapText="1"/>
      <protection locked="0"/>
    </xf>
    <xf numFmtId="4" fontId="15" fillId="0" borderId="28" xfId="1" applyNumberFormat="1" applyFont="1" applyBorder="1" applyAlignment="1">
      <alignment horizontal="right" vertical="center" wrapText="1"/>
    </xf>
    <xf numFmtId="1" fontId="14" fillId="0" borderId="13" xfId="0" applyNumberFormat="1" applyFont="1" applyBorder="1" applyAlignment="1">
      <alignment horizontal="center" vertical="center" wrapText="1"/>
    </xf>
    <xf numFmtId="0" fontId="5" fillId="0" borderId="28" xfId="0" applyFont="1" applyBorder="1" applyAlignment="1">
      <alignment vertical="center" wrapText="1"/>
    </xf>
    <xf numFmtId="4" fontId="10" fillId="0" borderId="28" xfId="0" applyNumberFormat="1" applyFont="1" applyBorder="1" applyAlignment="1">
      <alignment horizontal="right" vertical="center" wrapText="1"/>
    </xf>
    <xf numFmtId="0" fontId="12" fillId="0" borderId="31" xfId="0" applyFont="1" applyBorder="1" applyAlignment="1">
      <alignment horizontal="left" vertical="center" wrapText="1"/>
    </xf>
    <xf numFmtId="0" fontId="12" fillId="0" borderId="3" xfId="0" applyFont="1" applyBorder="1" applyAlignment="1">
      <alignment horizontal="left" vertical="center" wrapText="1"/>
    </xf>
    <xf numFmtId="4" fontId="12" fillId="0" borderId="17" xfId="0" applyNumberFormat="1" applyFont="1" applyBorder="1" applyAlignment="1">
      <alignment horizontal="right" vertical="center" wrapText="1"/>
    </xf>
    <xf numFmtId="0" fontId="14" fillId="0" borderId="52" xfId="0" applyFont="1" applyBorder="1" applyAlignment="1">
      <alignment vertical="center" wrapText="1"/>
    </xf>
    <xf numFmtId="0" fontId="14" fillId="0" borderId="12" xfId="0" applyFont="1" applyBorder="1" applyAlignment="1">
      <alignment horizontal="center" vertical="center" wrapText="1"/>
    </xf>
    <xf numFmtId="4" fontId="14" fillId="0" borderId="53" xfId="1" applyNumberFormat="1" applyFont="1" applyBorder="1" applyAlignment="1">
      <alignment horizontal="right" vertical="center" wrapText="1"/>
    </xf>
    <xf numFmtId="4" fontId="12" fillId="0" borderId="64" xfId="1" applyNumberFormat="1" applyFont="1" applyFill="1" applyBorder="1" applyAlignment="1">
      <alignment horizontal="right" vertical="center" wrapText="1"/>
    </xf>
    <xf numFmtId="0" fontId="6" fillId="0" borderId="25" xfId="0" applyFont="1" applyBorder="1" applyAlignment="1">
      <alignment vertical="center"/>
    </xf>
    <xf numFmtId="4" fontId="12" fillId="0" borderId="53" xfId="1" applyNumberFormat="1" applyFont="1" applyFill="1" applyBorder="1" applyAlignment="1">
      <alignment horizontal="right" vertical="center" wrapText="1"/>
    </xf>
    <xf numFmtId="0" fontId="6" fillId="0" borderId="15" xfId="0" applyFont="1" applyBorder="1" applyAlignment="1">
      <alignment vertical="center"/>
    </xf>
    <xf numFmtId="0" fontId="6" fillId="0" borderId="17" xfId="0" applyFont="1" applyBorder="1" applyAlignment="1">
      <alignment vertical="center"/>
    </xf>
    <xf numFmtId="4" fontId="12" fillId="0" borderId="56" xfId="1" applyNumberFormat="1" applyFont="1" applyFill="1" applyBorder="1" applyAlignment="1">
      <alignment horizontal="right" vertical="center" wrapText="1"/>
    </xf>
    <xf numFmtId="0" fontId="14" fillId="0" borderId="0" xfId="0" applyFont="1" applyAlignment="1">
      <alignment vertical="center" wrapText="1"/>
    </xf>
    <xf numFmtId="0" fontId="14" fillId="0" borderId="0" xfId="0" applyFont="1" applyAlignment="1">
      <alignment horizontal="center" vertical="center" wrapText="1"/>
    </xf>
    <xf numFmtId="0" fontId="12" fillId="0" borderId="0" xfId="0" applyFont="1" applyAlignment="1">
      <alignment horizontal="right" vertical="center" wrapText="1"/>
    </xf>
    <xf numFmtId="4" fontId="12" fillId="0" borderId="0" xfId="1" applyNumberFormat="1" applyFont="1" applyFill="1" applyBorder="1" applyAlignment="1">
      <alignment horizontal="right" vertical="center" wrapText="1"/>
    </xf>
    <xf numFmtId="4" fontId="6" fillId="0" borderId="30" xfId="1" applyNumberFormat="1" applyFont="1" applyBorder="1" applyAlignment="1">
      <alignment horizontal="right" vertical="center"/>
    </xf>
    <xf numFmtId="4" fontId="6" fillId="0" borderId="43" xfId="1" applyNumberFormat="1" applyFont="1" applyBorder="1" applyAlignment="1">
      <alignment horizontal="right" vertical="center"/>
    </xf>
    <xf numFmtId="4" fontId="6" fillId="0" borderId="42" xfId="1" applyNumberFormat="1" applyFont="1" applyBorder="1" applyAlignment="1">
      <alignment horizontal="right" vertical="center"/>
    </xf>
    <xf numFmtId="0" fontId="18" fillId="0" borderId="0" xfId="0" applyFont="1" applyAlignment="1">
      <alignment vertical="center"/>
    </xf>
    <xf numFmtId="0" fontId="13" fillId="0" borderId="26" xfId="0" applyFont="1" applyBorder="1" applyAlignment="1">
      <alignment vertical="center"/>
    </xf>
    <xf numFmtId="0" fontId="13" fillId="0" borderId="40" xfId="0" applyFont="1" applyBorder="1" applyAlignment="1">
      <alignment horizontal="center" vertical="center"/>
    </xf>
    <xf numFmtId="0" fontId="18" fillId="0" borderId="40" xfId="0" applyFont="1" applyBorder="1" applyAlignment="1">
      <alignment vertical="center"/>
    </xf>
    <xf numFmtId="0" fontId="13" fillId="0" borderId="40" xfId="0" applyFont="1" applyBorder="1" applyAlignment="1">
      <alignment vertical="center"/>
    </xf>
    <xf numFmtId="0" fontId="6" fillId="0" borderId="40" xfId="0" applyFont="1" applyBorder="1" applyAlignment="1">
      <alignment vertical="center"/>
    </xf>
    <xf numFmtId="4" fontId="6" fillId="0" borderId="40" xfId="0" applyNumberFormat="1" applyFont="1" applyBorder="1" applyAlignment="1">
      <alignment horizontal="right" vertical="center"/>
    </xf>
    <xf numFmtId="4" fontId="6" fillId="0" borderId="27" xfId="1" applyNumberFormat="1" applyFont="1" applyBorder="1" applyAlignment="1">
      <alignment horizontal="right" vertical="center"/>
    </xf>
    <xf numFmtId="4" fontId="15" fillId="0" borderId="33" xfId="0" applyNumberFormat="1" applyFont="1" applyBorder="1" applyAlignment="1" applyProtection="1">
      <alignment horizontal="right" vertical="center" wrapText="1"/>
      <protection locked="0"/>
    </xf>
    <xf numFmtId="0" fontId="34" fillId="0" borderId="0" xfId="0" applyFont="1" applyAlignment="1">
      <alignment vertical="center" wrapText="1"/>
    </xf>
    <xf numFmtId="4" fontId="10" fillId="0" borderId="5" xfId="0" applyNumberFormat="1" applyFont="1" applyBorder="1" applyAlignment="1">
      <alignment horizontal="right" vertical="center"/>
    </xf>
    <xf numFmtId="4" fontId="10" fillId="0" borderId="19" xfId="1" applyNumberFormat="1" applyFont="1" applyBorder="1" applyAlignment="1">
      <alignment horizontal="right" vertical="center"/>
    </xf>
    <xf numFmtId="3" fontId="14" fillId="0" borderId="12" xfId="0" applyNumberFormat="1" applyFont="1" applyBorder="1" applyAlignment="1">
      <alignment horizontal="right" vertical="center"/>
    </xf>
    <xf numFmtId="0" fontId="34" fillId="0" borderId="1" xfId="0" applyFont="1" applyBorder="1" applyAlignment="1">
      <alignment vertical="center"/>
    </xf>
    <xf numFmtId="4" fontId="15" fillId="0" borderId="65" xfId="0" applyNumberFormat="1" applyFont="1" applyBorder="1" applyAlignment="1">
      <alignment horizontal="right" vertical="center" wrapText="1"/>
    </xf>
    <xf numFmtId="4" fontId="15" fillId="0" borderId="53" xfId="0" applyNumberFormat="1" applyFont="1" applyBorder="1" applyAlignment="1">
      <alignment horizontal="right" vertical="center" wrapText="1"/>
    </xf>
    <xf numFmtId="165" fontId="14" fillId="0" borderId="52" xfId="1" applyFont="1" applyBorder="1" applyAlignment="1">
      <alignment vertical="center" wrapText="1"/>
    </xf>
    <xf numFmtId="0" fontId="14" fillId="0" borderId="54" xfId="0" applyFont="1" applyBorder="1" applyAlignment="1">
      <alignment vertical="center" wrapText="1"/>
    </xf>
    <xf numFmtId="0" fontId="14" fillId="0" borderId="21" xfId="0" applyFont="1" applyBorder="1" applyAlignment="1">
      <alignment horizontal="center" vertical="center" wrapText="1"/>
    </xf>
    <xf numFmtId="4" fontId="14" fillId="0" borderId="56" xfId="1" applyNumberFormat="1" applyFont="1" applyBorder="1" applyAlignment="1">
      <alignment horizontal="right" vertical="center" wrapText="1"/>
    </xf>
    <xf numFmtId="4" fontId="15" fillId="0" borderId="51" xfId="1" applyNumberFormat="1" applyFont="1" applyBorder="1" applyAlignment="1" applyProtection="1">
      <alignment horizontal="right" vertical="center"/>
    </xf>
    <xf numFmtId="4" fontId="15" fillId="0" borderId="12" xfId="1" applyNumberFormat="1" applyFont="1" applyBorder="1" applyAlignment="1" applyProtection="1">
      <alignment horizontal="right" vertical="center"/>
    </xf>
    <xf numFmtId="0" fontId="12" fillId="0" borderId="0" xfId="0" applyFont="1" applyAlignment="1">
      <alignment horizontal="right" vertical="center"/>
    </xf>
    <xf numFmtId="0" fontId="12" fillId="0" borderId="17" xfId="0" applyFont="1" applyBorder="1" applyAlignment="1">
      <alignment horizontal="right" vertical="center"/>
    </xf>
    <xf numFmtId="4" fontId="15" fillId="0" borderId="66" xfId="0" applyNumberFormat="1" applyFont="1" applyBorder="1" applyAlignment="1">
      <alignment horizontal="right" vertical="center" wrapText="1"/>
    </xf>
    <xf numFmtId="0" fontId="14" fillId="0" borderId="51" xfId="0" applyFont="1" applyBorder="1" applyAlignment="1">
      <alignment horizontal="right" vertical="center"/>
    </xf>
    <xf numFmtId="0" fontId="15" fillId="0" borderId="51" xfId="0" applyFont="1" applyBorder="1" applyAlignment="1">
      <alignment horizontal="right" vertical="center"/>
    </xf>
    <xf numFmtId="0" fontId="6" fillId="0" borderId="12" xfId="0" applyFont="1" applyBorder="1" applyAlignment="1">
      <alignment horizontal="right" vertical="center"/>
    </xf>
    <xf numFmtId="0" fontId="15" fillId="0" borderId="12" xfId="0" applyFont="1" applyBorder="1" applyAlignment="1">
      <alignment horizontal="right" vertical="center"/>
    </xf>
    <xf numFmtId="0" fontId="6" fillId="0" borderId="12" xfId="0" applyFont="1" applyBorder="1" applyAlignment="1">
      <alignment horizontal="right" vertical="center" wrapText="1"/>
    </xf>
    <xf numFmtId="0" fontId="10" fillId="0" borderId="17" xfId="0" applyFont="1" applyBorder="1" applyAlignment="1">
      <alignment horizontal="left" vertical="top"/>
    </xf>
    <xf numFmtId="0" fontId="10" fillId="0" borderId="17" xfId="0" applyFont="1" applyBorder="1" applyAlignment="1">
      <alignment horizontal="left" vertical="top" wrapText="1"/>
    </xf>
    <xf numFmtId="0" fontId="10" fillId="0" borderId="17" xfId="0" applyFont="1" applyBorder="1" applyAlignment="1">
      <alignment vertical="top" wrapText="1"/>
    </xf>
    <xf numFmtId="4" fontId="10" fillId="0" borderId="17" xfId="0" applyNumberFormat="1" applyFont="1" applyBorder="1" applyAlignment="1">
      <alignment horizontal="right" vertical="center" wrapText="1"/>
    </xf>
    <xf numFmtId="4" fontId="14" fillId="0" borderId="17" xfId="0" applyNumberFormat="1" applyFont="1" applyBorder="1" applyAlignment="1">
      <alignment horizontal="right" vertical="center"/>
    </xf>
    <xf numFmtId="4" fontId="15" fillId="0" borderId="33" xfId="1" applyNumberFormat="1" applyFont="1" applyBorder="1" applyAlignment="1">
      <alignment horizontal="right" vertical="center" wrapText="1"/>
    </xf>
    <xf numFmtId="0" fontId="15" fillId="0" borderId="43" xfId="0" applyFont="1" applyBorder="1" applyAlignment="1">
      <alignment horizontal="justify" vertical="center" wrapText="1"/>
    </xf>
    <xf numFmtId="0" fontId="25" fillId="0" borderId="0" xfId="0" applyFont="1" applyAlignment="1">
      <alignment horizontal="left" vertical="center" wrapText="1"/>
    </xf>
    <xf numFmtId="0" fontId="15" fillId="0" borderId="38" xfId="0" applyFont="1" applyBorder="1" applyAlignment="1">
      <alignment vertical="center" wrapText="1"/>
    </xf>
    <xf numFmtId="4" fontId="15" fillId="0" borderId="23" xfId="1" applyNumberFormat="1" applyFont="1" applyFill="1" applyBorder="1" applyAlignment="1">
      <alignment horizontal="right" vertical="center" wrapText="1"/>
    </xf>
    <xf numFmtId="0" fontId="15" fillId="0" borderId="32" xfId="0" applyFont="1" applyBorder="1" applyAlignment="1">
      <alignment horizontal="justify" vertical="center" wrapText="1"/>
    </xf>
    <xf numFmtId="0" fontId="15" fillId="0" borderId="67" xfId="0" applyFont="1" applyBorder="1" applyAlignment="1">
      <alignment horizontal="center" vertical="center" wrapText="1"/>
    </xf>
    <xf numFmtId="0" fontId="15" fillId="0" borderId="46" xfId="0" applyFont="1" applyBorder="1" applyAlignment="1">
      <alignment vertical="center" wrapText="1"/>
    </xf>
    <xf numFmtId="0" fontId="15" fillId="0" borderId="46" xfId="0" applyFont="1" applyBorder="1" applyAlignment="1">
      <alignment horizontal="center" vertical="center" wrapText="1"/>
    </xf>
    <xf numFmtId="4" fontId="15" fillId="0" borderId="2" xfId="1" applyNumberFormat="1" applyFont="1" applyBorder="1" applyAlignment="1" applyProtection="1">
      <alignment horizontal="right" vertical="center" wrapText="1"/>
      <protection locked="0"/>
    </xf>
    <xf numFmtId="4" fontId="15" fillId="0" borderId="18" xfId="1" applyNumberFormat="1" applyFont="1" applyBorder="1" applyAlignment="1" applyProtection="1">
      <alignment horizontal="right" vertical="center" wrapText="1"/>
    </xf>
    <xf numFmtId="0" fontId="43" fillId="0" borderId="40" xfId="0" applyFont="1" applyBorder="1" applyAlignment="1">
      <alignment horizontal="left" vertical="center" wrapText="1"/>
    </xf>
    <xf numFmtId="0" fontId="10" fillId="0" borderId="41" xfId="0" applyFont="1" applyBorder="1" applyAlignment="1">
      <alignment horizontal="left" vertical="center" wrapText="1"/>
    </xf>
    <xf numFmtId="0" fontId="50" fillId="0" borderId="1" xfId="0" applyFont="1" applyBorder="1" applyAlignment="1">
      <alignment horizontal="left" vertical="center" wrapText="1"/>
    </xf>
    <xf numFmtId="0" fontId="49" fillId="0" borderId="1" xfId="0" applyFont="1" applyBorder="1" applyAlignment="1">
      <alignment vertical="center" wrapText="1"/>
    </xf>
    <xf numFmtId="4" fontId="49" fillId="0" borderId="1" xfId="0" applyNumberFormat="1" applyFont="1" applyBorder="1" applyAlignment="1">
      <alignment horizontal="right" vertical="center" wrapText="1"/>
    </xf>
    <xf numFmtId="4" fontId="49" fillId="0" borderId="9" xfId="0" applyNumberFormat="1" applyFont="1" applyBorder="1" applyAlignment="1">
      <alignment horizontal="right" vertical="center" wrapText="1"/>
    </xf>
    <xf numFmtId="0" fontId="40" fillId="0" borderId="0" xfId="0" applyFont="1"/>
    <xf numFmtId="0" fontId="49" fillId="0" borderId="25" xfId="0" applyFont="1" applyBorder="1" applyAlignment="1">
      <alignment horizontal="center" vertical="center" wrapText="1"/>
    </xf>
    <xf numFmtId="0" fontId="51" fillId="0" borderId="16" xfId="0" applyFont="1" applyBorder="1" applyAlignment="1">
      <alignment vertical="center" wrapText="1"/>
    </xf>
    <xf numFmtId="0" fontId="51" fillId="0" borderId="28" xfId="0" applyFont="1" applyBorder="1" applyAlignment="1">
      <alignment vertical="center" wrapText="1"/>
    </xf>
    <xf numFmtId="0" fontId="49" fillId="0" borderId="28" xfId="0" applyFont="1" applyBorder="1" applyAlignment="1">
      <alignment vertical="center" wrapText="1"/>
    </xf>
    <xf numFmtId="4" fontId="50" fillId="0" borderId="28" xfId="0" applyNumberFormat="1" applyFont="1" applyBorder="1" applyAlignment="1">
      <alignment horizontal="right" vertical="center" wrapText="1"/>
    </xf>
    <xf numFmtId="4" fontId="49" fillId="0" borderId="29" xfId="0" applyNumberFormat="1" applyFont="1" applyBorder="1" applyAlignment="1">
      <alignment horizontal="right" vertical="center" wrapText="1"/>
    </xf>
    <xf numFmtId="0" fontId="49" fillId="0" borderId="10" xfId="0" applyFont="1" applyBorder="1" applyAlignment="1">
      <alignment horizontal="center" vertical="center" wrapText="1"/>
    </xf>
    <xf numFmtId="0" fontId="49" fillId="0" borderId="39" xfId="0" applyFont="1" applyBorder="1" applyAlignment="1">
      <alignment horizontal="center" vertical="center" wrapText="1"/>
    </xf>
    <xf numFmtId="0" fontId="49" fillId="0" borderId="12" xfId="0" applyFont="1" applyBorder="1" applyAlignment="1">
      <alignment vertical="center" wrapText="1"/>
    </xf>
    <xf numFmtId="0" fontId="49" fillId="0" borderId="13" xfId="0" applyFont="1" applyBorder="1" applyAlignment="1">
      <alignment horizontal="center" vertical="center" wrapText="1"/>
    </xf>
    <xf numFmtId="1" fontId="52" fillId="0" borderId="36" xfId="0" applyNumberFormat="1" applyFont="1" applyBorder="1" applyAlignment="1">
      <alignment horizontal="center" vertical="center" wrapText="1"/>
    </xf>
    <xf numFmtId="4" fontId="49" fillId="0" borderId="13" xfId="1" applyNumberFormat="1" applyFont="1" applyBorder="1" applyAlignment="1" applyProtection="1">
      <alignment horizontal="right" vertical="center" wrapText="1"/>
      <protection locked="0"/>
    </xf>
    <xf numFmtId="4" fontId="49" fillId="0" borderId="14" xfId="1" applyNumberFormat="1" applyFont="1" applyBorder="1" applyAlignment="1">
      <alignment horizontal="right" vertical="center" wrapText="1"/>
    </xf>
    <xf numFmtId="0" fontId="49" fillId="0" borderId="31" xfId="0" applyFont="1" applyBorder="1" applyAlignment="1">
      <alignment horizontal="center" vertical="center" wrapText="1"/>
    </xf>
    <xf numFmtId="0" fontId="49" fillId="0" borderId="17" xfId="0" applyFont="1" applyBorder="1" applyAlignment="1">
      <alignment vertical="center" wrapText="1"/>
    </xf>
    <xf numFmtId="0" fontId="49" fillId="0" borderId="2" xfId="0" applyFont="1" applyBorder="1" applyAlignment="1">
      <alignment horizontal="center" vertical="center" wrapText="1"/>
    </xf>
    <xf numFmtId="4" fontId="49" fillId="0" borderId="2" xfId="1" applyNumberFormat="1" applyFont="1" applyBorder="1" applyAlignment="1" applyProtection="1">
      <alignment horizontal="right" vertical="center" wrapText="1"/>
      <protection locked="0"/>
    </xf>
    <xf numFmtId="4" fontId="49" fillId="0" borderId="18" xfId="1" applyNumberFormat="1" applyFont="1" applyBorder="1" applyAlignment="1">
      <alignment horizontal="right" vertical="center" wrapText="1"/>
    </xf>
    <xf numFmtId="0" fontId="53" fillId="0" borderId="27" xfId="0" applyFont="1" applyBorder="1" applyAlignment="1">
      <alignment vertical="center" wrapText="1"/>
    </xf>
    <xf numFmtId="167" fontId="52" fillId="0" borderId="22" xfId="0" applyNumberFormat="1" applyFont="1" applyBorder="1" applyAlignment="1">
      <alignment horizontal="center" vertical="center" wrapText="1"/>
    </xf>
    <xf numFmtId="0" fontId="54" fillId="0" borderId="0" xfId="0" applyFont="1" applyAlignment="1">
      <alignment vertical="center" wrapText="1"/>
    </xf>
    <xf numFmtId="0" fontId="40" fillId="0" borderId="10" xfId="0" applyFont="1" applyBorder="1" applyAlignment="1">
      <alignment vertical="center" wrapText="1"/>
    </xf>
    <xf numFmtId="1" fontId="52" fillId="0" borderId="13" xfId="0" applyNumberFormat="1" applyFont="1" applyBorder="1" applyAlignment="1">
      <alignment horizontal="center" vertical="center" wrapText="1"/>
    </xf>
    <xf numFmtId="0" fontId="40" fillId="0" borderId="31" xfId="0" applyFont="1" applyBorder="1" applyAlignment="1">
      <alignment vertical="center" wrapText="1"/>
    </xf>
    <xf numFmtId="0" fontId="55" fillId="0" borderId="42" xfId="0" applyFont="1" applyBorder="1" applyAlignment="1">
      <alignment vertical="center" wrapText="1"/>
    </xf>
    <xf numFmtId="0" fontId="49" fillId="0" borderId="16" xfId="0" applyFont="1" applyBorder="1" applyAlignment="1">
      <alignment horizontal="center" vertical="center" wrapText="1"/>
    </xf>
    <xf numFmtId="1" fontId="52" fillId="0" borderId="2" xfId="0" applyNumberFormat="1" applyFont="1" applyBorder="1" applyAlignment="1">
      <alignment horizontal="center" vertical="center" wrapText="1"/>
    </xf>
    <xf numFmtId="0" fontId="49" fillId="0" borderId="11" xfId="0" applyFont="1" applyBorder="1" applyAlignment="1">
      <alignment horizontal="center" vertical="center" wrapText="1"/>
    </xf>
    <xf numFmtId="0" fontId="41" fillId="0" borderId="0" xfId="0" applyFont="1" applyAlignment="1">
      <alignment horizontal="left" vertical="top" wrapText="1"/>
    </xf>
    <xf numFmtId="0" fontId="23" fillId="0" borderId="0" xfId="0" applyFont="1" applyAlignment="1">
      <alignment horizontal="left" vertical="center" wrapText="1"/>
    </xf>
    <xf numFmtId="0" fontId="22" fillId="0" borderId="0" xfId="0" applyFont="1" applyAlignment="1">
      <alignment horizontal="left" vertical="center" wrapText="1"/>
    </xf>
    <xf numFmtId="0" fontId="42" fillId="0" borderId="0" xfId="0" applyFont="1" applyAlignment="1">
      <alignment vertical="center" wrapText="1"/>
    </xf>
    <xf numFmtId="0" fontId="24" fillId="0" borderId="0" xfId="0" applyFont="1" applyAlignment="1">
      <alignment vertical="center"/>
    </xf>
    <xf numFmtId="0" fontId="27" fillId="0" borderId="0" xfId="0" applyFont="1" applyAlignment="1">
      <alignment horizontal="left" vertical="center" wrapText="1"/>
    </xf>
    <xf numFmtId="0" fontId="25" fillId="0" borderId="0" xfId="0" applyFont="1" applyAlignment="1">
      <alignment horizontal="left" vertical="center" wrapText="1"/>
    </xf>
    <xf numFmtId="0" fontId="26" fillId="0" borderId="35" xfId="0" applyFont="1" applyBorder="1" applyAlignment="1">
      <alignment horizontal="left" vertical="center" wrapText="1"/>
    </xf>
    <xf numFmtId="0" fontId="35" fillId="0" borderId="60" xfId="0" applyFont="1" applyBorder="1" applyAlignment="1">
      <alignment horizontal="center" vertical="center" textRotation="90" wrapText="1"/>
    </xf>
    <xf numFmtId="0" fontId="10" fillId="0" borderId="44" xfId="0" applyFont="1" applyBorder="1" applyAlignment="1">
      <alignment horizontal="left" vertical="center" wrapText="1"/>
    </xf>
    <xf numFmtId="0" fontId="6" fillId="0" borderId="24" xfId="0" applyFont="1" applyBorder="1" applyAlignment="1">
      <alignment vertical="center"/>
    </xf>
    <xf numFmtId="0" fontId="12" fillId="0" borderId="58" xfId="0" applyFont="1" applyBorder="1" applyAlignment="1">
      <alignment horizontal="left" vertical="center" wrapText="1"/>
    </xf>
    <xf numFmtId="0" fontId="12" fillId="0" borderId="4" xfId="0" applyFont="1" applyBorder="1" applyAlignment="1">
      <alignment horizontal="left" vertical="center" wrapText="1"/>
    </xf>
    <xf numFmtId="0" fontId="10" fillId="0" borderId="24" xfId="0" applyFont="1" applyBorder="1" applyAlignment="1">
      <alignment horizontal="left" vertical="center" wrapText="1"/>
    </xf>
    <xf numFmtId="4" fontId="48" fillId="0" borderId="0" xfId="0" applyNumberFormat="1" applyFont="1" applyAlignment="1">
      <alignment horizontal="center" vertical="center"/>
    </xf>
    <xf numFmtId="0" fontId="10" fillId="0" borderId="49" xfId="0" applyFont="1" applyBorder="1" applyAlignment="1">
      <alignment horizontal="left" vertical="center" wrapText="1"/>
    </xf>
    <xf numFmtId="0" fontId="6" fillId="0" borderId="8" xfId="0" applyFont="1" applyBorder="1" applyAlignment="1">
      <alignment vertical="center"/>
    </xf>
    <xf numFmtId="0" fontId="6" fillId="0" borderId="57" xfId="0" applyFont="1" applyBorder="1" applyAlignment="1">
      <alignment vertical="center"/>
    </xf>
    <xf numFmtId="0" fontId="14" fillId="0" borderId="7" xfId="0" applyFont="1" applyBorder="1" applyAlignment="1">
      <alignment horizontal="center" vertical="center" wrapText="1"/>
    </xf>
    <xf numFmtId="0" fontId="6" fillId="0" borderId="24" xfId="0" applyFont="1" applyBorder="1" applyAlignment="1">
      <alignment horizontal="center" vertical="center"/>
    </xf>
    <xf numFmtId="0" fontId="6" fillId="0" borderId="15" xfId="0" applyFont="1" applyBorder="1" applyAlignment="1">
      <alignment horizontal="center" vertical="center"/>
    </xf>
    <xf numFmtId="0" fontId="6" fillId="0" borderId="46" xfId="0" applyFont="1" applyBorder="1" applyAlignment="1">
      <alignment horizontal="center" vertical="center"/>
    </xf>
    <xf numFmtId="0" fontId="10" fillId="0" borderId="58" xfId="0" applyFont="1" applyBorder="1" applyAlignment="1">
      <alignment horizontal="left"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wrapText="1"/>
    </xf>
    <xf numFmtId="0" fontId="14" fillId="0" borderId="1" xfId="0" applyFont="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pplyProtection="1">
      <alignment horizontal="justify" vertical="center" wrapText="1"/>
      <protection locked="0"/>
    </xf>
    <xf numFmtId="0" fontId="3" fillId="0" borderId="0" xfId="0" applyFont="1" applyAlignment="1">
      <alignment horizontal="left" vertical="center" wrapText="1"/>
    </xf>
    <xf numFmtId="4" fontId="7" fillId="0" borderId="0" xfId="0" applyNumberFormat="1" applyFont="1" applyAlignment="1">
      <alignment horizontal="center" vertical="center"/>
    </xf>
    <xf numFmtId="0" fontId="15" fillId="0" borderId="1" xfId="0" applyFont="1" applyBorder="1" applyAlignment="1">
      <alignment horizontal="center" vertical="center" wrapText="1"/>
    </xf>
    <xf numFmtId="4" fontId="15" fillId="0" borderId="9" xfId="1" applyNumberFormat="1" applyFont="1" applyBorder="1" applyAlignment="1" applyProtection="1">
      <alignment horizontal="center" vertical="center" wrapText="1"/>
    </xf>
    <xf numFmtId="4" fontId="6" fillId="0" borderId="18" xfId="0" applyNumberFormat="1" applyFont="1" applyBorder="1" applyAlignment="1">
      <alignment horizontal="center" vertical="center"/>
    </xf>
    <xf numFmtId="0" fontId="10" fillId="0" borderId="44" xfId="0" applyFont="1" applyBorder="1" applyAlignment="1">
      <alignment vertical="center" wrapText="1"/>
    </xf>
    <xf numFmtId="0" fontId="10" fillId="0" borderId="24" xfId="0" applyFont="1" applyBorder="1" applyAlignment="1">
      <alignment vertical="center" wrapText="1"/>
    </xf>
    <xf numFmtId="0" fontId="14" fillId="0" borderId="3" xfId="0" applyFont="1" applyBorder="1" applyAlignment="1">
      <alignment horizontal="center" vertical="center" wrapText="1"/>
    </xf>
    <xf numFmtId="0" fontId="6" fillId="0" borderId="62" xfId="0" applyFont="1" applyBorder="1" applyAlignment="1">
      <alignment horizontal="center"/>
    </xf>
    <xf numFmtId="0" fontId="50" fillId="0" borderId="44" xfId="0" applyFont="1" applyBorder="1" applyAlignment="1">
      <alignment horizontal="left" vertical="center" wrapText="1"/>
    </xf>
    <xf numFmtId="0" fontId="40" fillId="0" borderId="24" xfId="0" applyFont="1" applyBorder="1"/>
    <xf numFmtId="165" fontId="14" fillId="0" borderId="12" xfId="1" applyFont="1" applyBorder="1" applyAlignment="1">
      <alignment horizontal="right" vertical="center" wrapText="1"/>
    </xf>
    <xf numFmtId="0" fontId="13" fillId="0" borderId="16" xfId="0" applyFont="1" applyBorder="1" applyAlignment="1">
      <alignment horizontal="left" vertical="center"/>
    </xf>
    <xf numFmtId="0" fontId="6" fillId="0" borderId="0" xfId="0" applyFont="1"/>
    <xf numFmtId="165" fontId="14" fillId="0" borderId="21" xfId="1" applyFont="1" applyBorder="1" applyAlignment="1">
      <alignment horizontal="right" vertical="center" wrapText="1"/>
    </xf>
    <xf numFmtId="0" fontId="13" fillId="0" borderId="11" xfId="0" applyFont="1" applyBorder="1" applyAlignment="1">
      <alignment horizontal="left" vertical="center"/>
    </xf>
    <xf numFmtId="0" fontId="6" fillId="0" borderId="12" xfId="0" applyFont="1" applyBorder="1"/>
    <xf numFmtId="0" fontId="12" fillId="0" borderId="17" xfId="0" applyFont="1" applyBorder="1" applyAlignment="1">
      <alignment horizontal="left" vertical="center" wrapText="1"/>
    </xf>
    <xf numFmtId="3" fontId="14" fillId="0" borderId="12" xfId="0" applyNumberFormat="1" applyFont="1" applyBorder="1" applyAlignment="1">
      <alignment horizontal="right" vertical="center"/>
    </xf>
    <xf numFmtId="0" fontId="6" fillId="0" borderId="24" xfId="0" applyFont="1" applyBorder="1"/>
    <xf numFmtId="0" fontId="6" fillId="0" borderId="4" xfId="0" applyFont="1" applyBorder="1"/>
    <xf numFmtId="0" fontId="6" fillId="0" borderId="5" xfId="0" applyFont="1" applyBorder="1"/>
    <xf numFmtId="0" fontId="50" fillId="0" borderId="24" xfId="0" applyFont="1" applyBorder="1" applyAlignment="1">
      <alignment horizontal="left" vertical="center" wrapText="1"/>
    </xf>
    <xf numFmtId="0" fontId="10" fillId="0" borderId="8" xfId="0" applyFont="1" applyBorder="1" applyAlignment="1">
      <alignment horizontal="left" vertical="center" wrapText="1"/>
    </xf>
    <xf numFmtId="4" fontId="14" fillId="0" borderId="9" xfId="1" applyNumberFormat="1" applyFont="1" applyBorder="1" applyAlignment="1">
      <alignment horizontal="center" vertical="center" wrapText="1"/>
    </xf>
    <xf numFmtId="0" fontId="15" fillId="0" borderId="17" xfId="0" applyFont="1" applyBorder="1" applyAlignment="1">
      <alignment horizontal="justify" vertical="center" wrapText="1"/>
    </xf>
    <xf numFmtId="0" fontId="15" fillId="0" borderId="2" xfId="0" applyFont="1" applyBorder="1" applyAlignment="1">
      <alignment horizontal="center" vertical="center"/>
    </xf>
    <xf numFmtId="0" fontId="10" fillId="0" borderId="38" xfId="0" applyFont="1" applyBorder="1" applyAlignment="1">
      <alignment horizontal="justify" vertical="center" wrapText="1"/>
    </xf>
    <xf numFmtId="0" fontId="6" fillId="0" borderId="41" xfId="0" applyFont="1" applyBorder="1" applyAlignment="1">
      <alignment vertical="center"/>
    </xf>
    <xf numFmtId="4" fontId="6" fillId="0" borderId="41" xfId="0" applyNumberFormat="1" applyFont="1" applyBorder="1" applyAlignment="1">
      <alignment horizontal="right" vertical="center"/>
    </xf>
    <xf numFmtId="4" fontId="6" fillId="0" borderId="38" xfId="0" applyNumberFormat="1" applyFont="1" applyBorder="1" applyAlignment="1">
      <alignment horizontal="right" vertical="center"/>
    </xf>
    <xf numFmtId="0" fontId="39" fillId="0" borderId="0" xfId="0" applyFont="1" applyBorder="1" applyAlignment="1">
      <alignment horizontal="center" vertical="center" textRotation="90" wrapText="1"/>
    </xf>
  </cellXfs>
  <cellStyles count="4">
    <cellStyle name="Euro" xfId="1" xr:uid="{00000000-0005-0000-0000-000000000000}"/>
    <cellStyle name="Monétaire" xfId="2" builtinId="4"/>
    <cellStyle name="Normal" xfId="0" builtinId="0"/>
    <cellStyle name="Normal 2" xfId="3" xr:uid="{D8371592-05A7-4ED5-ABC5-19CB9B25A10E}"/>
  </cellStyles>
  <dxfs count="2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showGridLines="0" tabSelected="1" topLeftCell="A7" zoomScale="85" zoomScaleNormal="85" workbookViewId="0">
      <selection activeCell="C15" sqref="C15:D15"/>
    </sheetView>
  </sheetViews>
  <sheetFormatPr baseColWidth="10" defaultRowHeight="12.75" x14ac:dyDescent="0.2"/>
  <cols>
    <col min="1" max="1" width="6.5703125" customWidth="1"/>
    <col min="2" max="2" width="2.140625" customWidth="1"/>
    <col min="3" max="3" width="67" customWidth="1"/>
    <col min="4" max="4" width="8.42578125" customWidth="1"/>
  </cols>
  <sheetData>
    <row r="1" spans="1:14" ht="37.5" customHeight="1" x14ac:dyDescent="0.2">
      <c r="A1" s="418" t="s">
        <v>245</v>
      </c>
      <c r="B1" s="418"/>
      <c r="C1" s="418"/>
      <c r="D1" s="192" t="s">
        <v>82</v>
      </c>
    </row>
    <row r="2" spans="1:14" ht="50.25" customHeight="1" x14ac:dyDescent="0.2">
      <c r="A2" s="421" t="s">
        <v>246</v>
      </c>
      <c r="B2" s="421"/>
      <c r="C2" s="421"/>
      <c r="D2" s="177"/>
    </row>
    <row r="3" spans="1:14" s="183" customFormat="1" ht="15.75" customHeight="1" x14ac:dyDescent="0.2">
      <c r="A3" s="189"/>
      <c r="B3" s="189"/>
      <c r="C3" s="189"/>
      <c r="D3" s="188"/>
    </row>
    <row r="4" spans="1:14" s="191" customFormat="1" ht="23.25" customHeight="1" x14ac:dyDescent="0.35">
      <c r="A4" s="426" t="s">
        <v>74</v>
      </c>
      <c r="B4" s="190"/>
      <c r="C4" s="419" t="s">
        <v>290</v>
      </c>
      <c r="D4" s="419"/>
      <c r="N4" s="186"/>
    </row>
    <row r="5" spans="1:14" s="191" customFormat="1" ht="26.25" customHeight="1" x14ac:dyDescent="0.35">
      <c r="A5" s="426"/>
      <c r="B5" s="210"/>
      <c r="C5" s="419"/>
      <c r="D5" s="419"/>
    </row>
    <row r="6" spans="1:14" s="191" customFormat="1" ht="14.25" customHeight="1" x14ac:dyDescent="0.35">
      <c r="A6" s="426"/>
      <c r="B6" s="477"/>
      <c r="C6" s="179"/>
      <c r="D6" s="179"/>
    </row>
    <row r="7" spans="1:14" s="191" customFormat="1" ht="24.95" customHeight="1" x14ac:dyDescent="0.35">
      <c r="A7" s="426"/>
      <c r="B7" s="190"/>
      <c r="C7" s="422" t="s">
        <v>70</v>
      </c>
      <c r="D7" s="422"/>
    </row>
    <row r="8" spans="1:14" s="191" customFormat="1" ht="12" customHeight="1" x14ac:dyDescent="0.35">
      <c r="A8" s="426"/>
      <c r="B8" s="190"/>
      <c r="C8" s="187"/>
      <c r="D8" s="187"/>
    </row>
    <row r="9" spans="1:14" s="191" customFormat="1" ht="27" x14ac:dyDescent="0.35">
      <c r="A9" s="426"/>
      <c r="B9" s="190"/>
      <c r="C9" s="424" t="s">
        <v>67</v>
      </c>
      <c r="D9" s="424"/>
    </row>
    <row r="10" spans="1:14" s="191" customFormat="1" ht="18" customHeight="1" x14ac:dyDescent="0.35">
      <c r="A10" s="426"/>
      <c r="B10" s="190"/>
      <c r="C10" s="374"/>
      <c r="D10" s="374"/>
    </row>
    <row r="11" spans="1:14" s="186" customFormat="1" ht="15" x14ac:dyDescent="0.15">
      <c r="A11" s="426"/>
      <c r="B11" s="184"/>
      <c r="C11" s="425" t="s">
        <v>208</v>
      </c>
      <c r="D11" s="425"/>
    </row>
    <row r="12" spans="1:14" ht="5.0999999999999996" customHeight="1" x14ac:dyDescent="0.2">
      <c r="A12" s="426"/>
      <c r="B12" s="178"/>
      <c r="C12" s="185"/>
      <c r="D12" s="185"/>
    </row>
    <row r="13" spans="1:14" s="183" customFormat="1" ht="15" customHeight="1" x14ac:dyDescent="0.2">
      <c r="A13" s="426"/>
      <c r="B13" s="182"/>
      <c r="C13" s="423" t="s">
        <v>273</v>
      </c>
      <c r="D13" s="423"/>
    </row>
    <row r="14" spans="1:14" s="183" customFormat="1" ht="15" x14ac:dyDescent="0.2">
      <c r="A14" s="426"/>
      <c r="B14" s="182"/>
      <c r="C14" s="420" t="s">
        <v>274</v>
      </c>
      <c r="D14" s="420"/>
    </row>
    <row r="15" spans="1:14" s="183" customFormat="1" ht="15" x14ac:dyDescent="0.2">
      <c r="A15" s="426"/>
      <c r="B15" s="182"/>
      <c r="C15" s="420" t="s">
        <v>73</v>
      </c>
      <c r="D15" s="420"/>
    </row>
    <row r="16" spans="1:14" s="183" customFormat="1" ht="11.25" customHeight="1" x14ac:dyDescent="0.2">
      <c r="A16" s="426"/>
      <c r="B16" s="182"/>
      <c r="C16" s="207"/>
      <c r="D16" s="207"/>
    </row>
    <row r="17" spans="1:4" ht="9.9499999999999993" customHeight="1" x14ac:dyDescent="0.2">
      <c r="A17" s="426"/>
      <c r="B17" s="178"/>
      <c r="C17" s="181"/>
      <c r="D17" s="181"/>
    </row>
    <row r="18" spans="1:4" s="186" customFormat="1" ht="15" x14ac:dyDescent="0.15">
      <c r="A18" s="426"/>
      <c r="B18" s="184"/>
      <c r="C18" s="425" t="s">
        <v>83</v>
      </c>
      <c r="D18" s="425"/>
    </row>
    <row r="19" spans="1:4" ht="5.0999999999999996" customHeight="1" x14ac:dyDescent="0.2">
      <c r="A19" s="426"/>
      <c r="B19" s="178"/>
      <c r="C19" s="185"/>
      <c r="D19" s="185"/>
    </row>
    <row r="20" spans="1:4" ht="15" customHeight="1" x14ac:dyDescent="0.2">
      <c r="A20" s="426"/>
      <c r="B20" s="178"/>
      <c r="C20" s="423" t="s">
        <v>284</v>
      </c>
      <c r="D20" s="423"/>
    </row>
    <row r="21" spans="1:4" ht="15" customHeight="1" x14ac:dyDescent="0.2">
      <c r="A21" s="426"/>
      <c r="B21" s="178"/>
      <c r="C21" s="420" t="s">
        <v>283</v>
      </c>
      <c r="D21" s="420"/>
    </row>
    <row r="22" spans="1:4" ht="15" customHeight="1" x14ac:dyDescent="0.2">
      <c r="A22" s="426"/>
      <c r="B22" s="178"/>
      <c r="C22" s="420" t="s">
        <v>73</v>
      </c>
      <c r="D22" s="420"/>
    </row>
    <row r="23" spans="1:4" ht="11.25" customHeight="1" x14ac:dyDescent="0.2">
      <c r="A23" s="426"/>
      <c r="B23" s="178"/>
      <c r="C23" s="207"/>
      <c r="D23" s="207"/>
    </row>
    <row r="24" spans="1:4" ht="9.9499999999999993" customHeight="1" x14ac:dyDescent="0.2">
      <c r="A24" s="426"/>
      <c r="B24" s="178"/>
      <c r="C24" s="181"/>
      <c r="D24" s="181"/>
    </row>
    <row r="25" spans="1:4" s="176" customFormat="1" ht="15" x14ac:dyDescent="0.2">
      <c r="A25" s="426"/>
      <c r="B25" s="180"/>
      <c r="C25" s="425" t="s">
        <v>85</v>
      </c>
      <c r="D25" s="425"/>
    </row>
    <row r="26" spans="1:4" s="176" customFormat="1" ht="5.0999999999999996" customHeight="1" x14ac:dyDescent="0.2">
      <c r="A26" s="426"/>
      <c r="B26" s="180"/>
      <c r="C26" s="185"/>
      <c r="D26" s="185"/>
    </row>
    <row r="27" spans="1:4" ht="15" customHeight="1" x14ac:dyDescent="0.2">
      <c r="A27" s="426"/>
      <c r="B27" s="178"/>
      <c r="C27" s="423" t="s">
        <v>86</v>
      </c>
      <c r="D27" s="423"/>
    </row>
    <row r="28" spans="1:4" s="186" customFormat="1" ht="15" x14ac:dyDescent="0.15">
      <c r="A28" s="426"/>
      <c r="B28" s="184"/>
      <c r="C28" s="420" t="s">
        <v>107</v>
      </c>
      <c r="D28" s="420"/>
    </row>
    <row r="29" spans="1:4" ht="15" customHeight="1" x14ac:dyDescent="0.2">
      <c r="A29" s="426"/>
      <c r="B29" s="178"/>
      <c r="C29" s="420" t="s">
        <v>87</v>
      </c>
      <c r="D29" s="420"/>
    </row>
    <row r="30" spans="1:4" ht="11.25" customHeight="1" x14ac:dyDescent="0.2">
      <c r="A30" s="426"/>
      <c r="B30" s="178"/>
      <c r="C30" s="207"/>
      <c r="D30" s="207"/>
    </row>
    <row r="31" spans="1:4" ht="9.9499999999999993" customHeight="1" x14ac:dyDescent="0.2">
      <c r="A31" s="426"/>
      <c r="B31" s="178"/>
      <c r="C31" s="420"/>
      <c r="D31" s="420"/>
    </row>
    <row r="32" spans="1:4" ht="15" customHeight="1" x14ac:dyDescent="0.2">
      <c r="A32" s="426"/>
      <c r="B32" s="178"/>
      <c r="C32" s="425" t="s">
        <v>88</v>
      </c>
      <c r="D32" s="425"/>
    </row>
    <row r="33" spans="1:4" ht="5.0999999999999996" customHeight="1" x14ac:dyDescent="0.2">
      <c r="A33" s="426"/>
      <c r="B33" s="178"/>
      <c r="C33" s="185"/>
      <c r="D33" s="185"/>
    </row>
    <row r="34" spans="1:4" s="176" customFormat="1" ht="15" customHeight="1" x14ac:dyDescent="0.2">
      <c r="A34" s="426"/>
      <c r="B34" s="180"/>
      <c r="C34" s="423" t="s">
        <v>100</v>
      </c>
      <c r="D34" s="423"/>
    </row>
    <row r="35" spans="1:4" s="176" customFormat="1" ht="15" x14ac:dyDescent="0.2">
      <c r="A35" s="426"/>
      <c r="B35" s="180"/>
      <c r="C35" s="420" t="s">
        <v>101</v>
      </c>
      <c r="D35" s="420"/>
    </row>
    <row r="36" spans="1:4" ht="15" x14ac:dyDescent="0.2">
      <c r="A36" s="426"/>
      <c r="B36" s="178"/>
      <c r="C36" s="207" t="s">
        <v>102</v>
      </c>
      <c r="D36" s="207"/>
    </row>
    <row r="37" spans="1:4" ht="11.25" customHeight="1" x14ac:dyDescent="0.2">
      <c r="A37" s="426"/>
      <c r="B37" s="178"/>
      <c r="C37" s="207"/>
      <c r="D37" s="207"/>
    </row>
    <row r="38" spans="1:4" ht="9.9499999999999993" customHeight="1" x14ac:dyDescent="0.2">
      <c r="A38" s="426"/>
      <c r="B38" s="178"/>
      <c r="C38" s="420"/>
      <c r="D38" s="420"/>
    </row>
    <row r="39" spans="1:4" ht="15" customHeight="1" x14ac:dyDescent="0.2">
      <c r="A39" s="426"/>
      <c r="B39" s="178"/>
      <c r="C39" s="425" t="s">
        <v>89</v>
      </c>
      <c r="D39" s="425"/>
    </row>
    <row r="40" spans="1:4" ht="5.0999999999999996" customHeight="1" x14ac:dyDescent="0.2">
      <c r="A40" s="426"/>
      <c r="B40" s="178"/>
      <c r="C40" s="185"/>
      <c r="D40" s="185"/>
    </row>
    <row r="41" spans="1:4" ht="15" customHeight="1" x14ac:dyDescent="0.2">
      <c r="A41" s="426"/>
      <c r="B41" s="178"/>
      <c r="C41" s="423" t="s">
        <v>103</v>
      </c>
      <c r="D41" s="423"/>
    </row>
    <row r="42" spans="1:4" ht="15" customHeight="1" x14ac:dyDescent="0.2">
      <c r="A42" s="426"/>
      <c r="B42" s="178"/>
      <c r="C42" s="420" t="s">
        <v>104</v>
      </c>
      <c r="D42" s="420"/>
    </row>
    <row r="43" spans="1:4" ht="15" customHeight="1" x14ac:dyDescent="0.2">
      <c r="A43" s="426"/>
      <c r="B43" s="178"/>
      <c r="C43" s="207" t="s">
        <v>105</v>
      </c>
      <c r="D43" s="207"/>
    </row>
    <row r="44" spans="1:4" ht="12" customHeight="1" x14ac:dyDescent="0.2">
      <c r="A44" s="426"/>
      <c r="B44" s="178"/>
      <c r="C44" s="207"/>
      <c r="D44" s="207"/>
    </row>
    <row r="45" spans="1:4" ht="9.9499999999999993" customHeight="1" x14ac:dyDescent="0.2">
      <c r="A45" s="426"/>
      <c r="C45" s="420"/>
      <c r="D45" s="420"/>
    </row>
    <row r="46" spans="1:4" ht="15" x14ac:dyDescent="0.2">
      <c r="A46" s="426"/>
      <c r="C46" s="425" t="s">
        <v>84</v>
      </c>
      <c r="D46" s="425"/>
    </row>
    <row r="47" spans="1:4" ht="5.0999999999999996" customHeight="1" x14ac:dyDescent="0.2">
      <c r="A47" s="426"/>
      <c r="C47" s="185"/>
      <c r="D47" s="185"/>
    </row>
    <row r="48" spans="1:4" ht="15" customHeight="1" x14ac:dyDescent="0.2">
      <c r="A48" s="426"/>
      <c r="C48" s="423" t="s">
        <v>71</v>
      </c>
      <c r="D48" s="423"/>
    </row>
    <row r="49" spans="1:4" ht="15" customHeight="1" x14ac:dyDescent="0.2">
      <c r="A49" s="426"/>
      <c r="C49" s="420" t="s">
        <v>72</v>
      </c>
      <c r="D49" s="420"/>
    </row>
    <row r="50" spans="1:4" ht="15" customHeight="1" x14ac:dyDescent="0.2">
      <c r="A50" s="426"/>
      <c r="C50" s="420" t="s">
        <v>106</v>
      </c>
      <c r="D50" s="420"/>
    </row>
    <row r="51" spans="1:4" ht="15" customHeight="1" x14ac:dyDescent="0.2">
      <c r="A51" s="426"/>
      <c r="C51" s="420" t="s">
        <v>73</v>
      </c>
      <c r="D51" s="420"/>
    </row>
    <row r="52" spans="1:4" x14ac:dyDescent="0.2">
      <c r="C52" s="181"/>
      <c r="D52" s="181"/>
    </row>
  </sheetData>
  <mergeCells count="32">
    <mergeCell ref="C4:D5"/>
    <mergeCell ref="C31:D31"/>
    <mergeCell ref="C50:D50"/>
    <mergeCell ref="C25:D25"/>
    <mergeCell ref="C27:D27"/>
    <mergeCell ref="C18:D18"/>
    <mergeCell ref="C20:D20"/>
    <mergeCell ref="C21:D21"/>
    <mergeCell ref="C22:D22"/>
    <mergeCell ref="C32:D32"/>
    <mergeCell ref="C46:D46"/>
    <mergeCell ref="C28:D28"/>
    <mergeCell ref="C29:D29"/>
    <mergeCell ref="C39:D39"/>
    <mergeCell ref="C41:D41"/>
    <mergeCell ref="C35:D35"/>
    <mergeCell ref="C38:D38"/>
    <mergeCell ref="A1:C1"/>
    <mergeCell ref="C14:D14"/>
    <mergeCell ref="C15:D15"/>
    <mergeCell ref="A2:C2"/>
    <mergeCell ref="C7:D7"/>
    <mergeCell ref="C13:D13"/>
    <mergeCell ref="C9:D9"/>
    <mergeCell ref="C11:D11"/>
    <mergeCell ref="A4:A51"/>
    <mergeCell ref="C51:D51"/>
    <mergeCell ref="C48:D48"/>
    <mergeCell ref="C49:D49"/>
    <mergeCell ref="C42:D42"/>
    <mergeCell ref="C34:D34"/>
    <mergeCell ref="C45:D45"/>
  </mergeCells>
  <pageMargins left="0.98425196850393704" right="0.59055118110236227" top="0.59055118110236227" bottom="0.78740157480314965" header="0.31496062992125984" footer="0.31496062992125984"/>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2"/>
  <sheetViews>
    <sheetView showGridLines="0" showZeros="0" tabSelected="1" view="pageBreakPreview" zoomScale="115" zoomScaleNormal="115" zoomScaleSheetLayoutView="115" workbookViewId="0">
      <selection activeCell="C15" sqref="C15:D15"/>
    </sheetView>
  </sheetViews>
  <sheetFormatPr baseColWidth="10" defaultColWidth="11.42578125" defaultRowHeight="12.75" x14ac:dyDescent="0.2"/>
  <cols>
    <col min="1" max="1" width="4.7109375" style="4" customWidth="1"/>
    <col min="2" max="2" width="3.7109375" style="4" customWidth="1"/>
    <col min="3" max="3" width="56.7109375" style="4" customWidth="1"/>
    <col min="4" max="4" width="5.42578125" style="4" customWidth="1"/>
    <col min="5" max="5" width="5.7109375" style="4" customWidth="1"/>
    <col min="6" max="6" width="8.28515625" style="5" customWidth="1"/>
    <col min="7" max="7" width="12.7109375" style="5" customWidth="1"/>
    <col min="8" max="16384" width="11.42578125" style="4"/>
  </cols>
  <sheetData>
    <row r="1" spans="1:7" ht="15" customHeight="1" x14ac:dyDescent="0.2">
      <c r="A1" s="1" t="s">
        <v>67</v>
      </c>
      <c r="B1" s="2"/>
      <c r="C1" s="3"/>
      <c r="D1" s="2"/>
      <c r="G1" s="447"/>
    </row>
    <row r="2" spans="1:7" s="8" customFormat="1" ht="15" customHeight="1" x14ac:dyDescent="0.2">
      <c r="A2" s="6"/>
      <c r="B2" s="6"/>
      <c r="C2" s="7"/>
      <c r="D2" s="6"/>
      <c r="F2" s="5"/>
      <c r="G2" s="447"/>
    </row>
    <row r="3" spans="1:7" s="8" customFormat="1" ht="15" customHeight="1" x14ac:dyDescent="0.2">
      <c r="A3" s="175" t="s">
        <v>192</v>
      </c>
      <c r="B3" s="9"/>
      <c r="C3" s="10"/>
      <c r="D3" s="6"/>
      <c r="E3" s="11"/>
      <c r="F3" s="12"/>
      <c r="G3" s="13"/>
    </row>
    <row r="4" spans="1:7" s="8" customFormat="1" ht="4.9000000000000004" customHeight="1" x14ac:dyDescent="0.2">
      <c r="A4" s="446"/>
      <c r="B4" s="446"/>
      <c r="C4" s="446"/>
      <c r="D4" s="432"/>
      <c r="E4" s="432"/>
      <c r="F4" s="432"/>
      <c r="G4" s="432"/>
    </row>
    <row r="5" spans="1:7" ht="6.6" customHeight="1" x14ac:dyDescent="0.2">
      <c r="A5" s="14"/>
      <c r="B5" s="14"/>
      <c r="C5" s="14"/>
      <c r="D5" s="432"/>
      <c r="E5" s="432"/>
      <c r="F5" s="432"/>
      <c r="G5" s="432"/>
    </row>
    <row r="6" spans="1:7" ht="15" customHeight="1" x14ac:dyDescent="0.2">
      <c r="A6" s="442" t="s">
        <v>18</v>
      </c>
      <c r="B6" s="442"/>
      <c r="C6" s="442"/>
      <c r="D6" s="16"/>
      <c r="E6" s="16"/>
      <c r="F6" s="12"/>
      <c r="G6" s="17"/>
    </row>
    <row r="7" spans="1:7" ht="75" customHeight="1" x14ac:dyDescent="0.2">
      <c r="A7" s="18"/>
      <c r="B7" s="445" t="s">
        <v>34</v>
      </c>
      <c r="C7" s="445"/>
      <c r="D7" s="445"/>
      <c r="E7" s="445"/>
      <c r="F7" s="445"/>
      <c r="G7" s="445"/>
    </row>
    <row r="8" spans="1:7" ht="21" customHeight="1" x14ac:dyDescent="0.2">
      <c r="A8" s="442" t="s">
        <v>35</v>
      </c>
      <c r="B8" s="442"/>
      <c r="C8" s="442"/>
      <c r="D8" s="16"/>
      <c r="E8" s="16"/>
      <c r="F8" s="12"/>
      <c r="G8" s="17"/>
    </row>
    <row r="9" spans="1:7" ht="30.75" customHeight="1" x14ac:dyDescent="0.2">
      <c r="A9" s="18"/>
      <c r="B9" s="445" t="s">
        <v>66</v>
      </c>
      <c r="C9" s="445"/>
      <c r="D9" s="445"/>
      <c r="E9" s="445"/>
      <c r="F9" s="445"/>
      <c r="G9" s="445"/>
    </row>
    <row r="10" spans="1:7" ht="15" x14ac:dyDescent="0.2">
      <c r="A10" s="18"/>
      <c r="B10" s="19"/>
      <c r="C10" s="19"/>
      <c r="D10" s="19"/>
      <c r="E10" s="19"/>
      <c r="F10" s="19"/>
      <c r="G10" s="19"/>
    </row>
    <row r="11" spans="1:7" ht="15" customHeight="1" x14ac:dyDescent="0.2">
      <c r="A11" s="367" t="str">
        <f>+A3</f>
        <v>Chapitre terrassements - voirie</v>
      </c>
      <c r="B11" s="368"/>
      <c r="C11" s="368"/>
      <c r="D11" s="369"/>
      <c r="E11" s="369"/>
      <c r="F11" s="370"/>
      <c r="G11" s="371" t="str">
        <f>UPPER(A1)</f>
        <v>DÉCOMPOSITION DU PRIX GLOBAL ET FORFAITAIRE</v>
      </c>
    </row>
    <row r="12" spans="1:7" ht="15" customHeight="1" x14ac:dyDescent="0.2">
      <c r="A12" s="436" t="s">
        <v>26</v>
      </c>
      <c r="B12" s="437"/>
      <c r="C12" s="443" t="s">
        <v>40</v>
      </c>
      <c r="D12" s="443" t="s">
        <v>41</v>
      </c>
      <c r="E12" s="448" t="s">
        <v>27</v>
      </c>
      <c r="F12" s="21" t="s">
        <v>28</v>
      </c>
      <c r="G12" s="449" t="s">
        <v>29</v>
      </c>
    </row>
    <row r="13" spans="1:7" ht="15" customHeight="1" x14ac:dyDescent="0.2">
      <c r="A13" s="438"/>
      <c r="B13" s="439"/>
      <c r="C13" s="444"/>
      <c r="D13" s="444"/>
      <c r="E13" s="444"/>
      <c r="F13" s="22" t="s">
        <v>30</v>
      </c>
      <c r="G13" s="450"/>
    </row>
    <row r="14" spans="1:7" ht="20.100000000000001" customHeight="1" x14ac:dyDescent="0.2">
      <c r="A14" s="23"/>
      <c r="B14" s="24"/>
      <c r="C14" s="24"/>
      <c r="D14" s="24"/>
      <c r="E14" s="25"/>
      <c r="F14" s="26"/>
      <c r="G14" s="27"/>
    </row>
    <row r="15" spans="1:7" s="8" customFormat="1" ht="24.95" customHeight="1" x14ac:dyDescent="0.2">
      <c r="A15" s="203">
        <v>100</v>
      </c>
      <c r="B15" s="429" t="s">
        <v>64</v>
      </c>
      <c r="C15" s="430"/>
      <c r="D15" s="29"/>
      <c r="E15" s="29"/>
      <c r="F15" s="30"/>
      <c r="G15" s="31"/>
    </row>
    <row r="16" spans="1:7" ht="24.75" customHeight="1" x14ac:dyDescent="0.2">
      <c r="A16" s="32">
        <f>$A$15+COUNT($A13:A$15)</f>
        <v>101</v>
      </c>
      <c r="B16" s="433" t="s">
        <v>80</v>
      </c>
      <c r="C16" s="434"/>
      <c r="D16" s="33"/>
      <c r="E16" s="33"/>
      <c r="F16" s="34"/>
      <c r="G16" s="35" t="str">
        <f>+IF((ISNUMBER(B16)/1)=0,"",IF(E16="ppm","--",E16*F16))</f>
        <v/>
      </c>
    </row>
    <row r="17" spans="1:7" ht="24" x14ac:dyDescent="0.2">
      <c r="A17" s="36"/>
      <c r="B17" s="37">
        <v>10</v>
      </c>
      <c r="C17" s="38" t="s">
        <v>81</v>
      </c>
      <c r="D17" s="39" t="s">
        <v>42</v>
      </c>
      <c r="E17" s="40">
        <v>1</v>
      </c>
      <c r="F17" s="41"/>
      <c r="G17" s="42">
        <f>+IF((ISNUMBER(B17)/1)=0,"",IF(E17="ppm","--",E17*F17))</f>
        <v>0</v>
      </c>
    </row>
    <row r="18" spans="1:7" ht="24.75" customHeight="1" x14ac:dyDescent="0.2">
      <c r="A18" s="32">
        <f>$A$15+COUNT($A15:A$17)</f>
        <v>102</v>
      </c>
      <c r="B18" s="433" t="s">
        <v>65</v>
      </c>
      <c r="C18" s="434"/>
      <c r="D18" s="33"/>
      <c r="E18" s="33"/>
      <c r="F18" s="34"/>
      <c r="G18" s="35" t="str">
        <f>+IF((ISNUMBER(B18)/1)=0,"",IF(E18="ppm","--",E18*F18))</f>
        <v/>
      </c>
    </row>
    <row r="19" spans="1:7" ht="36" x14ac:dyDescent="0.2">
      <c r="A19" s="36"/>
      <c r="B19" s="37">
        <v>10</v>
      </c>
      <c r="C19" s="38" t="s">
        <v>90</v>
      </c>
      <c r="D19" s="39" t="s">
        <v>42</v>
      </c>
      <c r="E19" s="40">
        <v>1</v>
      </c>
      <c r="F19" s="41"/>
      <c r="G19" s="42">
        <f>+IF((ISNUMBER(B19)/1)=0,"",IF(E19="ppm","--",E19*F19))</f>
        <v>0</v>
      </c>
    </row>
    <row r="20" spans="1:7" s="8" customFormat="1" ht="41.25" customHeight="1" x14ac:dyDescent="0.2">
      <c r="A20" s="43"/>
      <c r="B20" s="44">
        <v>20</v>
      </c>
      <c r="C20" s="45" t="s">
        <v>198</v>
      </c>
      <c r="D20" s="46" t="s">
        <v>42</v>
      </c>
      <c r="E20" s="47">
        <v>1</v>
      </c>
      <c r="F20" s="48"/>
      <c r="G20" s="49">
        <f>+IF((ISNUMBER(B20)/1)=0,"",IF(E20="ppm","--",E20*F20))</f>
        <v>0</v>
      </c>
    </row>
    <row r="21" spans="1:7" ht="24.95" customHeight="1" x14ac:dyDescent="0.2">
      <c r="A21" s="50"/>
      <c r="B21" s="51"/>
      <c r="C21" s="51"/>
      <c r="D21" s="51"/>
      <c r="E21" s="51"/>
      <c r="F21" s="52" t="str">
        <f>+UPPER(B15&amp;" / sous-total "&amp;A15)</f>
        <v>OUVERTURE DU CHANTIER / DISPOSITIONS SPS / D.O.E. / SOUS-TOTAL 100</v>
      </c>
      <c r="G21" s="53">
        <f>SUM(G16:G20)</f>
        <v>0</v>
      </c>
    </row>
    <row r="22" spans="1:7" s="8" customFormat="1" ht="24.95" customHeight="1" x14ac:dyDescent="0.2">
      <c r="A22" s="204">
        <v>200</v>
      </c>
      <c r="B22" s="440" t="s">
        <v>31</v>
      </c>
      <c r="C22" s="441"/>
      <c r="D22" s="29"/>
      <c r="E22" s="29"/>
      <c r="F22" s="30"/>
      <c r="G22" s="31"/>
    </row>
    <row r="23" spans="1:7" ht="24.95" customHeight="1" x14ac:dyDescent="0.2">
      <c r="A23" s="32">
        <f>$A$22+COUNT($A$22:A22)</f>
        <v>201</v>
      </c>
      <c r="B23" s="451" t="s">
        <v>32</v>
      </c>
      <c r="C23" s="452"/>
      <c r="D23" s="20"/>
      <c r="E23" s="33"/>
      <c r="F23" s="34"/>
      <c r="G23" s="35" t="str">
        <f>+IF((ISNUMBER(B23)/1)=0,"",IF(E23="ppm","--",E23*F23))</f>
        <v/>
      </c>
    </row>
    <row r="24" spans="1:7" ht="24.95" customHeight="1" x14ac:dyDescent="0.2">
      <c r="A24" s="60"/>
      <c r="B24" s="61"/>
      <c r="C24" s="205" t="s">
        <v>183</v>
      </c>
      <c r="D24" s="62"/>
      <c r="E24" s="62"/>
      <c r="F24" s="63"/>
      <c r="G24" s="64"/>
    </row>
    <row r="25" spans="1:7" ht="39.75" customHeight="1" x14ac:dyDescent="0.2">
      <c r="A25" s="65"/>
      <c r="B25" s="37">
        <v>10</v>
      </c>
      <c r="C25" s="38" t="s">
        <v>92</v>
      </c>
      <c r="D25" s="39" t="s">
        <v>43</v>
      </c>
      <c r="E25" s="40">
        <v>50</v>
      </c>
      <c r="F25" s="67"/>
      <c r="G25" s="42">
        <f t="shared" ref="G25" si="0">+IF((ISNUMBER(B25)/1)=0,"",IF(E25="ppm","--",E25*F25))</f>
        <v>0</v>
      </c>
    </row>
    <row r="26" spans="1:7" ht="38.25" customHeight="1" x14ac:dyDescent="0.2">
      <c r="A26" s="65"/>
      <c r="B26" s="37">
        <v>20</v>
      </c>
      <c r="C26" s="38" t="s">
        <v>91</v>
      </c>
      <c r="D26" s="39" t="s">
        <v>42</v>
      </c>
      <c r="E26" s="40">
        <v>1</v>
      </c>
      <c r="F26" s="67"/>
      <c r="G26" s="42">
        <f>+IF((ISNUMBER(B26)/1)=0,"",IF(E26="ppm","--",E26*F26))</f>
        <v>0</v>
      </c>
    </row>
    <row r="27" spans="1:7" ht="24.95" customHeight="1" x14ac:dyDescent="0.2">
      <c r="A27" s="32">
        <f>$A$22+COUNT($A$22:A26)</f>
        <v>202</v>
      </c>
      <c r="B27" s="433" t="s">
        <v>21</v>
      </c>
      <c r="C27" s="434"/>
      <c r="D27" s="33"/>
      <c r="E27" s="350"/>
      <c r="F27" s="34"/>
      <c r="G27" s="35"/>
    </row>
    <row r="28" spans="1:7" ht="33.75" customHeight="1" x14ac:dyDescent="0.2">
      <c r="A28" s="60"/>
      <c r="B28" s="37">
        <v>10</v>
      </c>
      <c r="C28" s="79" t="s">
        <v>247</v>
      </c>
      <c r="D28" s="80" t="s">
        <v>43</v>
      </c>
      <c r="E28" s="81">
        <f>+E48</f>
        <v>375</v>
      </c>
      <c r="F28" s="82"/>
      <c r="G28" s="83">
        <f>+IF((ISNUMBER(B28)/1)=0,"",IF(E28="ppm","--",E28*F28))</f>
        <v>0</v>
      </c>
    </row>
    <row r="29" spans="1:7" ht="34.5" customHeight="1" x14ac:dyDescent="0.2">
      <c r="A29" s="65"/>
      <c r="B29" s="37">
        <v>20</v>
      </c>
      <c r="C29" s="79" t="s">
        <v>213</v>
      </c>
      <c r="D29" s="80" t="s">
        <v>43</v>
      </c>
      <c r="E29" s="81">
        <f>+E51</f>
        <v>10</v>
      </c>
      <c r="F29" s="82"/>
      <c r="G29" s="83">
        <f>+IF((ISNUMBER(B29)/1)=0,"",IF(E29="ppm","--",E29*F29))</f>
        <v>0</v>
      </c>
    </row>
    <row r="30" spans="1:7" ht="48" x14ac:dyDescent="0.2">
      <c r="A30" s="43"/>
      <c r="B30" s="54">
        <v>30</v>
      </c>
      <c r="C30" s="55" t="s">
        <v>184</v>
      </c>
      <c r="D30" s="72" t="s">
        <v>42</v>
      </c>
      <c r="E30" s="57">
        <v>1</v>
      </c>
      <c r="F30" s="58"/>
      <c r="G30" s="59">
        <f t="shared" ref="G30" si="1">+IF((ISNUMBER(B30)/1)=0,"",IF(E30="ppm","--",E30*F30))</f>
        <v>0</v>
      </c>
    </row>
    <row r="31" spans="1:7" ht="24.95" customHeight="1" x14ac:dyDescent="0.2">
      <c r="A31" s="32">
        <f>$A$22+COUNT($A$22:A29)</f>
        <v>203</v>
      </c>
      <c r="B31" s="433" t="s">
        <v>77</v>
      </c>
      <c r="C31" s="434"/>
      <c r="D31" s="199"/>
      <c r="E31" s="200"/>
      <c r="F31" s="34"/>
      <c r="G31" s="35" t="str">
        <f>+IF((ISNUMBER(B31)/1)=0,"",IF(E31="ppm","--",E31*F31))</f>
        <v/>
      </c>
    </row>
    <row r="32" spans="1:7" ht="30.75" customHeight="1" x14ac:dyDescent="0.2">
      <c r="A32" s="43"/>
      <c r="B32" s="87">
        <v>10</v>
      </c>
      <c r="C32" s="55" t="s">
        <v>215</v>
      </c>
      <c r="D32" s="98" t="s">
        <v>43</v>
      </c>
      <c r="E32" s="153">
        <f>+'DPGF EV'!E18+'DPGF EV'!E39+'DPGF EV'!E45+'DPGF EV'!E66</f>
        <v>280</v>
      </c>
      <c r="F32" s="78"/>
      <c r="G32" s="201">
        <f>+IF((ISNUMBER(B32)/1)=0,"",IF(E32="ppm","--",E32*F32))</f>
        <v>0</v>
      </c>
    </row>
    <row r="33" spans="1:7" ht="24.95" hidden="1" customHeight="1" x14ac:dyDescent="0.2">
      <c r="A33" s="32">
        <f>$A$22+COUNT($A$22:A32)</f>
        <v>204</v>
      </c>
      <c r="B33" s="427" t="s">
        <v>51</v>
      </c>
      <c r="C33" s="428"/>
      <c r="D33" s="33"/>
      <c r="E33" s="33"/>
      <c r="F33" s="34"/>
      <c r="G33" s="35" t="str">
        <f>+IF((ISNUMBER(B33)/1)=0,"",IF(E33="ppm","--",E33*F33))</f>
        <v/>
      </c>
    </row>
    <row r="34" spans="1:7" ht="24.95" hidden="1" customHeight="1" x14ac:dyDescent="0.2">
      <c r="A34" s="60"/>
      <c r="B34" s="61"/>
      <c r="C34" s="205" t="s">
        <v>185</v>
      </c>
      <c r="D34" s="62"/>
      <c r="E34" s="62"/>
      <c r="F34" s="63"/>
      <c r="G34" s="64"/>
    </row>
    <row r="35" spans="1:7" ht="84" hidden="1" x14ac:dyDescent="0.2">
      <c r="A35" s="43"/>
      <c r="B35" s="54">
        <v>10</v>
      </c>
      <c r="C35" s="55" t="s">
        <v>68</v>
      </c>
      <c r="D35" s="72" t="s">
        <v>44</v>
      </c>
      <c r="E35" s="57" t="s">
        <v>39</v>
      </c>
      <c r="F35" s="77"/>
      <c r="G35" s="96"/>
    </row>
    <row r="36" spans="1:7" ht="24.95" hidden="1" customHeight="1" x14ac:dyDescent="0.2">
      <c r="A36" s="32">
        <f>$A$22+COUNT($A$22:A35)</f>
        <v>205</v>
      </c>
      <c r="B36" s="433" t="s">
        <v>52</v>
      </c>
      <c r="C36" s="434"/>
      <c r="D36" s="33"/>
      <c r="E36" s="33"/>
      <c r="F36" s="34"/>
      <c r="G36" s="35" t="str">
        <f t="shared" ref="G36:G40" si="2">+IF((ISNUMBER(B36)/1)=0,"",IF(E36="ppm","--",E36*F36))</f>
        <v/>
      </c>
    </row>
    <row r="37" spans="1:7" ht="24.75" hidden="1" customHeight="1" x14ac:dyDescent="0.2">
      <c r="A37" s="43"/>
      <c r="B37" s="54">
        <v>10</v>
      </c>
      <c r="C37" s="69" t="s">
        <v>53</v>
      </c>
      <c r="D37" s="72" t="s">
        <v>13</v>
      </c>
      <c r="E37" s="57" t="s">
        <v>39</v>
      </c>
      <c r="F37" s="58"/>
      <c r="G37" s="59" t="str">
        <f t="shared" si="2"/>
        <v>--</v>
      </c>
    </row>
    <row r="38" spans="1:7" s="8" customFormat="1" ht="24.95" hidden="1" customHeight="1" x14ac:dyDescent="0.2">
      <c r="A38" s="32">
        <f>$A$22+COUNT($A$22:A37)</f>
        <v>206</v>
      </c>
      <c r="B38" s="427" t="s">
        <v>22</v>
      </c>
      <c r="C38" s="428"/>
      <c r="D38" s="93"/>
      <c r="E38" s="93"/>
      <c r="F38" s="34"/>
      <c r="G38" s="35" t="str">
        <f t="shared" si="2"/>
        <v/>
      </c>
    </row>
    <row r="39" spans="1:7" ht="21" hidden="1" customHeight="1" x14ac:dyDescent="0.2">
      <c r="A39" s="60"/>
      <c r="B39" s="61"/>
      <c r="C39" s="205" t="s">
        <v>93</v>
      </c>
      <c r="D39" s="62"/>
      <c r="E39" s="62"/>
      <c r="F39" s="63"/>
      <c r="G39" s="64"/>
    </row>
    <row r="40" spans="1:7" s="8" customFormat="1" ht="24.95" hidden="1" customHeight="1" x14ac:dyDescent="0.2">
      <c r="A40" s="43"/>
      <c r="B40" s="54">
        <v>10</v>
      </c>
      <c r="C40" s="55" t="s">
        <v>23</v>
      </c>
      <c r="D40" s="56" t="s">
        <v>13</v>
      </c>
      <c r="E40" s="57" t="s">
        <v>39</v>
      </c>
      <c r="F40" s="58"/>
      <c r="G40" s="59" t="str">
        <f t="shared" si="2"/>
        <v>--</v>
      </c>
    </row>
    <row r="41" spans="1:7" ht="22.15" customHeight="1" x14ac:dyDescent="0.2">
      <c r="A41" s="100"/>
      <c r="B41" s="101"/>
      <c r="C41" s="51"/>
      <c r="D41" s="51"/>
      <c r="E41" s="51"/>
      <c r="F41" s="52" t="str">
        <f>+UPPER(B22&amp;" / sous-total "&amp;A22)</f>
        <v>NETTOYAGE DES TERRAINS / TERRASSEMENTS / SOUS-TOTAL 200</v>
      </c>
      <c r="G41" s="53">
        <f>SUM(G23:G40)</f>
        <v>0</v>
      </c>
    </row>
    <row r="42" spans="1:7" ht="24.95" customHeight="1" x14ac:dyDescent="0.2">
      <c r="A42" s="28">
        <v>300</v>
      </c>
      <c r="B42" s="429" t="s">
        <v>237</v>
      </c>
      <c r="C42" s="430"/>
      <c r="D42" s="51"/>
      <c r="E42" s="51"/>
      <c r="F42" s="30"/>
      <c r="G42" s="31"/>
    </row>
    <row r="43" spans="1:7" ht="24.95" customHeight="1" x14ac:dyDescent="0.2">
      <c r="A43" s="32">
        <f>$A$42+COUNT($A$42:A42)</f>
        <v>301</v>
      </c>
      <c r="B43" s="427" t="s">
        <v>20</v>
      </c>
      <c r="C43" s="428"/>
      <c r="D43" s="97"/>
      <c r="E43" s="33"/>
      <c r="F43" s="34"/>
      <c r="G43" s="35" t="str">
        <f t="shared" ref="G43" si="3">+IF((ISNUMBER(B43)/1)=0,"",IF(E43="ppm","--",E43*F43))</f>
        <v/>
      </c>
    </row>
    <row r="44" spans="1:7" ht="24.95" customHeight="1" x14ac:dyDescent="0.2">
      <c r="A44" s="65"/>
      <c r="B44" s="73"/>
      <c r="C44" s="208" t="s">
        <v>94</v>
      </c>
      <c r="D44" s="104"/>
      <c r="E44" s="62"/>
      <c r="F44" s="63"/>
      <c r="G44" s="64"/>
    </row>
    <row r="45" spans="1:7" ht="24.95" customHeight="1" x14ac:dyDescent="0.2">
      <c r="A45" s="43"/>
      <c r="B45" s="54">
        <v>10</v>
      </c>
      <c r="C45" s="55" t="s">
        <v>12</v>
      </c>
      <c r="D45" s="72" t="s">
        <v>43</v>
      </c>
      <c r="E45" s="57">
        <f>+E48+E51</f>
        <v>385</v>
      </c>
      <c r="F45" s="78"/>
      <c r="G45" s="59">
        <f>+IF((ISNUMBER(B45)/1)=0,"",IF(E45="ppm","--",E45*F45))</f>
        <v>0</v>
      </c>
    </row>
    <row r="46" spans="1:7" ht="24.95" customHeight="1" x14ac:dyDescent="0.2">
      <c r="A46" s="32">
        <f>$A$42+COUNT($A$42:A45)</f>
        <v>302</v>
      </c>
      <c r="B46" s="427" t="s">
        <v>19</v>
      </c>
      <c r="C46" s="428"/>
      <c r="D46" s="97"/>
      <c r="E46" s="33"/>
      <c r="F46" s="34"/>
      <c r="G46" s="35" t="str">
        <f>+IF((ISNUMBER(B46)/1)=0,"",IF(E46="ppm","--",E46*F46))</f>
        <v/>
      </c>
    </row>
    <row r="47" spans="1:7" s="8" customFormat="1" ht="26.25" customHeight="1" x14ac:dyDescent="0.2">
      <c r="A47" s="65"/>
      <c r="B47" s="44"/>
      <c r="C47" s="209" t="s">
        <v>95</v>
      </c>
      <c r="D47" s="91"/>
      <c r="E47" s="92"/>
      <c r="F47" s="63"/>
      <c r="G47" s="64" t="str">
        <f>+IF((ISNUMBER(B47)/1)=0,"",IF(E47="ppm","--",E47*F47))</f>
        <v/>
      </c>
    </row>
    <row r="48" spans="1:7" ht="42" customHeight="1" x14ac:dyDescent="0.2">
      <c r="A48" s="43"/>
      <c r="B48" s="54">
        <v>10</v>
      </c>
      <c r="C48" s="55" t="s">
        <v>269</v>
      </c>
      <c r="D48" s="72" t="s">
        <v>43</v>
      </c>
      <c r="E48" s="57">
        <f>MROUND(+E80+E90+0.25*E67,5)</f>
        <v>375</v>
      </c>
      <c r="F48" s="78"/>
      <c r="G48" s="59">
        <f>+IF((ISNUMBER(B48)/1)=0,"",IF(E48="ppm","--",E48*F48))</f>
        <v>0</v>
      </c>
    </row>
    <row r="49" spans="1:7" ht="24.95" customHeight="1" x14ac:dyDescent="0.2">
      <c r="A49" s="32">
        <f>$A$42+COUNT($A$42:A48)</f>
        <v>303</v>
      </c>
      <c r="B49" s="427" t="s">
        <v>10</v>
      </c>
      <c r="C49" s="428"/>
      <c r="D49" s="106"/>
      <c r="E49" s="107"/>
      <c r="F49" s="108"/>
      <c r="G49" s="109" t="str">
        <f>+IF((ISNUMBER(B49)/1)=0,"",IF(E49="ppm","--",E49*F49))</f>
        <v/>
      </c>
    </row>
    <row r="50" spans="1:7" ht="24.95" customHeight="1" x14ac:dyDescent="0.2">
      <c r="A50" s="65"/>
      <c r="B50" s="73"/>
      <c r="C50" s="208" t="s">
        <v>268</v>
      </c>
      <c r="D50" s="111"/>
      <c r="E50" s="112"/>
      <c r="F50" s="113"/>
      <c r="G50" s="114"/>
    </row>
    <row r="51" spans="1:7" ht="24.95" customHeight="1" x14ac:dyDescent="0.2">
      <c r="A51" s="115"/>
      <c r="B51" s="37">
        <v>10</v>
      </c>
      <c r="C51" s="116" t="s">
        <v>9</v>
      </c>
      <c r="D51" s="117" t="s">
        <v>43</v>
      </c>
      <c r="E51" s="118">
        <f>MROUND(+E83*1.05,5)</f>
        <v>10</v>
      </c>
      <c r="F51" s="119"/>
      <c r="G51" s="120">
        <f t="shared" ref="G51:G54" si="4">+IF((ISNUMBER(B51)/1)=0,"",IF(E51="ppm","--",E51*F51))</f>
        <v>0</v>
      </c>
    </row>
    <row r="52" spans="1:7" ht="24.95" customHeight="1" x14ac:dyDescent="0.2">
      <c r="A52" s="32">
        <f>$A$42+COUNT($A$42:A51)</f>
        <v>304</v>
      </c>
      <c r="B52" s="427" t="s">
        <v>11</v>
      </c>
      <c r="C52" s="428"/>
      <c r="D52" s="97"/>
      <c r="E52" s="33"/>
      <c r="F52" s="34"/>
      <c r="G52" s="35" t="str">
        <f t="shared" si="4"/>
        <v/>
      </c>
    </row>
    <row r="53" spans="1:7" s="8" customFormat="1" ht="24.75" customHeight="1" x14ac:dyDescent="0.2">
      <c r="A53" s="65"/>
      <c r="B53" s="102"/>
      <c r="C53" s="205" t="s">
        <v>238</v>
      </c>
      <c r="D53" s="91"/>
      <c r="E53" s="92"/>
      <c r="F53" s="63"/>
      <c r="G53" s="64" t="str">
        <f t="shared" si="4"/>
        <v/>
      </c>
    </row>
    <row r="54" spans="1:7" s="8" customFormat="1" ht="24.95" customHeight="1" x14ac:dyDescent="0.2">
      <c r="A54" s="43"/>
      <c r="B54" s="54">
        <v>10</v>
      </c>
      <c r="C54" s="110" t="s">
        <v>36</v>
      </c>
      <c r="D54" s="72" t="s">
        <v>43</v>
      </c>
      <c r="E54" s="57">
        <f>+E48</f>
        <v>375</v>
      </c>
      <c r="F54" s="78"/>
      <c r="G54" s="59">
        <f t="shared" si="4"/>
        <v>0</v>
      </c>
    </row>
    <row r="55" spans="1:7" ht="24.95" customHeight="1" x14ac:dyDescent="0.2">
      <c r="A55" s="128"/>
      <c r="B55" s="129"/>
      <c r="C55" s="29"/>
      <c r="D55" s="29"/>
      <c r="E55" s="130"/>
      <c r="F55" s="131" t="str">
        <f>+UPPER(B42&amp;" / sous-total "&amp;A42)</f>
        <v>VOIRIE - EMPIERREMENT / SOUS-TOTAL 300</v>
      </c>
      <c r="G55" s="132">
        <f>SUM(G43:G54)</f>
        <v>0</v>
      </c>
    </row>
    <row r="56" spans="1:7" ht="24.75" customHeight="1" x14ac:dyDescent="0.2">
      <c r="A56" s="28">
        <v>400</v>
      </c>
      <c r="B56" s="429" t="s">
        <v>25</v>
      </c>
      <c r="C56" s="430"/>
      <c r="D56" s="29"/>
      <c r="E56" s="29"/>
      <c r="F56" s="30"/>
      <c r="G56" s="31"/>
    </row>
    <row r="57" spans="1:7" ht="21" customHeight="1" x14ac:dyDescent="0.2">
      <c r="A57" s="32">
        <f>$A$56+COUNT($A56:A56)</f>
        <v>401</v>
      </c>
      <c r="B57" s="427" t="s">
        <v>56</v>
      </c>
      <c r="C57" s="435"/>
      <c r="D57" s="97"/>
      <c r="E57" s="33"/>
      <c r="F57" s="34"/>
      <c r="G57" s="35" t="str">
        <f t="shared" ref="G57:G67" si="5">+IF((ISNUMBER(B57)/1)=0,"",IF(E57="ppm","--",E57*F57))</f>
        <v/>
      </c>
    </row>
    <row r="58" spans="1:7" s="8" customFormat="1" ht="21" customHeight="1" x14ac:dyDescent="0.2">
      <c r="A58" s="65"/>
      <c r="B58" s="44"/>
      <c r="C58" s="383" t="s">
        <v>186</v>
      </c>
      <c r="D58" s="384"/>
      <c r="E58" s="92"/>
      <c r="F58" s="63"/>
      <c r="G58" s="64" t="str">
        <f t="shared" si="5"/>
        <v/>
      </c>
    </row>
    <row r="59" spans="1:7" ht="24" customHeight="1" x14ac:dyDescent="0.2">
      <c r="A59" s="43"/>
      <c r="B59" s="54">
        <v>10</v>
      </c>
      <c r="C59" s="69" t="s">
        <v>57</v>
      </c>
      <c r="D59" s="72" t="s">
        <v>42</v>
      </c>
      <c r="E59" s="57">
        <v>1</v>
      </c>
      <c r="F59" s="126"/>
      <c r="G59" s="59">
        <f t="shared" si="5"/>
        <v>0</v>
      </c>
    </row>
    <row r="60" spans="1:7" ht="24.95" customHeight="1" x14ac:dyDescent="0.2">
      <c r="A60" s="32">
        <f>$A$56+COUNT($A$56:A59)</f>
        <v>402</v>
      </c>
      <c r="B60" s="427" t="s">
        <v>7</v>
      </c>
      <c r="C60" s="428"/>
      <c r="D60" s="97"/>
      <c r="E60" s="33"/>
      <c r="F60" s="34"/>
      <c r="G60" s="35" t="str">
        <f t="shared" si="5"/>
        <v/>
      </c>
    </row>
    <row r="61" spans="1:7" s="8" customFormat="1" ht="21" customHeight="1" x14ac:dyDescent="0.2">
      <c r="A61" s="65"/>
      <c r="B61" s="44"/>
      <c r="C61" s="383" t="s">
        <v>257</v>
      </c>
      <c r="D61" s="384"/>
      <c r="E61" s="92"/>
      <c r="F61" s="63"/>
      <c r="G61" s="64" t="str">
        <f t="shared" ref="G61" si="6">+IF((ISNUMBER(B61)/1)=0,"",IF(E61="ppm","--",E61*F61))</f>
        <v/>
      </c>
    </row>
    <row r="62" spans="1:7" ht="32.25" customHeight="1" x14ac:dyDescent="0.2">
      <c r="A62" s="43"/>
      <c r="B62" s="54">
        <v>10</v>
      </c>
      <c r="C62" s="69" t="s">
        <v>8</v>
      </c>
      <c r="D62" s="72" t="s">
        <v>43</v>
      </c>
      <c r="E62" s="57">
        <f>+E80+E84+E90+E83</f>
        <v>445</v>
      </c>
      <c r="F62" s="78"/>
      <c r="G62" s="59">
        <f t="shared" si="5"/>
        <v>0</v>
      </c>
    </row>
    <row r="63" spans="1:7" ht="24.95" customHeight="1" x14ac:dyDescent="0.2">
      <c r="A63" s="32">
        <f>$A$56+COUNT($A$56:A62)</f>
        <v>403</v>
      </c>
      <c r="B63" s="427" t="s">
        <v>62</v>
      </c>
      <c r="C63" s="431"/>
      <c r="D63" s="97"/>
      <c r="E63" s="33"/>
      <c r="F63" s="34"/>
      <c r="G63" s="35" t="str">
        <f t="shared" si="5"/>
        <v/>
      </c>
    </row>
    <row r="64" spans="1:7" ht="24.95" customHeight="1" x14ac:dyDescent="0.2">
      <c r="A64" s="65"/>
      <c r="B64" s="102"/>
      <c r="C64" s="205" t="s">
        <v>252</v>
      </c>
      <c r="D64" s="91"/>
      <c r="E64" s="92"/>
      <c r="F64" s="63"/>
      <c r="G64" s="64" t="str">
        <f t="shared" si="5"/>
        <v/>
      </c>
    </row>
    <row r="65" spans="1:7" ht="24.95" customHeight="1" x14ac:dyDescent="0.2">
      <c r="A65" s="43"/>
      <c r="B65" s="54">
        <v>10</v>
      </c>
      <c r="C65" s="69" t="s">
        <v>55</v>
      </c>
      <c r="D65" s="135" t="s">
        <v>44</v>
      </c>
      <c r="E65" s="57">
        <v>30</v>
      </c>
      <c r="F65" s="78"/>
      <c r="G65" s="59">
        <f t="shared" si="5"/>
        <v>0</v>
      </c>
    </row>
    <row r="66" spans="1:7" ht="24.95" customHeight="1" x14ac:dyDescent="0.2">
      <c r="A66" s="32">
        <f>$A$56+COUNT($A$56:A65)</f>
        <v>404</v>
      </c>
      <c r="B66" s="433" t="s">
        <v>47</v>
      </c>
      <c r="C66" s="434"/>
      <c r="D66" s="136"/>
      <c r="E66" s="93"/>
      <c r="F66" s="34"/>
      <c r="G66" s="35" t="str">
        <f t="shared" si="5"/>
        <v/>
      </c>
    </row>
    <row r="67" spans="1:7" ht="24.95" customHeight="1" x14ac:dyDescent="0.2">
      <c r="A67" s="43"/>
      <c r="B67" s="54">
        <v>10</v>
      </c>
      <c r="C67" s="69" t="s">
        <v>46</v>
      </c>
      <c r="D67" s="135" t="s">
        <v>44</v>
      </c>
      <c r="E67" s="57">
        <v>155</v>
      </c>
      <c r="F67" s="78"/>
      <c r="G67" s="59">
        <f t="shared" si="5"/>
        <v>0</v>
      </c>
    </row>
    <row r="68" spans="1:7" s="8" customFormat="1" ht="25.5" customHeight="1" x14ac:dyDescent="0.2">
      <c r="A68" s="32">
        <f>$A$56+COUNT($A$56:A67)</f>
        <v>405</v>
      </c>
      <c r="B68" s="427" t="s">
        <v>2</v>
      </c>
      <c r="C68" s="428"/>
      <c r="D68" s="97"/>
      <c r="E68" s="33"/>
      <c r="F68" s="34"/>
      <c r="G68" s="35" t="str">
        <f t="shared" ref="G68:G70" si="7">+IF((ISNUMBER(B68)/1)=0,"",IF(E68="ppm","--",E68*F68))</f>
        <v/>
      </c>
    </row>
    <row r="69" spans="1:7" s="8" customFormat="1" ht="25.5" customHeight="1" x14ac:dyDescent="0.2">
      <c r="A69" s="65"/>
      <c r="B69" s="73"/>
      <c r="C69" s="205" t="s">
        <v>96</v>
      </c>
      <c r="D69" s="104"/>
      <c r="E69" s="62"/>
      <c r="F69" s="63"/>
      <c r="G69" s="64"/>
    </row>
    <row r="70" spans="1:7" s="8" customFormat="1" ht="25.5" customHeight="1" x14ac:dyDescent="0.2">
      <c r="A70" s="65"/>
      <c r="B70" s="37">
        <v>10</v>
      </c>
      <c r="C70" s="66" t="s">
        <v>4</v>
      </c>
      <c r="D70" s="103" t="s">
        <v>45</v>
      </c>
      <c r="E70" s="40">
        <v>3</v>
      </c>
      <c r="F70" s="41"/>
      <c r="G70" s="42">
        <f t="shared" si="7"/>
        <v>0</v>
      </c>
    </row>
    <row r="71" spans="1:7" s="8" customFormat="1" ht="25.5" customHeight="1" x14ac:dyDescent="0.2">
      <c r="A71" s="43"/>
      <c r="B71" s="54">
        <v>20</v>
      </c>
      <c r="C71" s="69" t="s">
        <v>3</v>
      </c>
      <c r="D71" s="72" t="s">
        <v>45</v>
      </c>
      <c r="E71" s="57" t="s">
        <v>39</v>
      </c>
      <c r="F71" s="78"/>
      <c r="G71" s="59" t="str">
        <f>+IF((ISNUMBER(B71)/1)=0,"",IF(E71="ppm","--",E71*F71))</f>
        <v>--</v>
      </c>
    </row>
    <row r="72" spans="1:7" ht="24.95" customHeight="1" x14ac:dyDescent="0.2">
      <c r="A72" s="32">
        <f>$A$56+COUNT($A$56:A71)</f>
        <v>406</v>
      </c>
      <c r="B72" s="433" t="s">
        <v>48</v>
      </c>
      <c r="C72" s="434"/>
      <c r="D72" s="84"/>
      <c r="E72" s="85"/>
      <c r="F72" s="86"/>
      <c r="G72" s="76" t="str">
        <f>+IF((ISNUMBER(B72)/1)=0,"",IF(E72="ppm","--",E72*F72))</f>
        <v/>
      </c>
    </row>
    <row r="73" spans="1:7" ht="23.25" customHeight="1" x14ac:dyDescent="0.2">
      <c r="A73" s="65"/>
      <c r="B73" s="73"/>
      <c r="C73" s="206" t="s">
        <v>250</v>
      </c>
      <c r="D73" s="133"/>
      <c r="E73" s="144"/>
      <c r="F73" s="94"/>
      <c r="G73" s="95"/>
    </row>
    <row r="74" spans="1:7" ht="37.5" customHeight="1" x14ac:dyDescent="0.2">
      <c r="A74" s="65"/>
      <c r="B74" s="37">
        <v>10</v>
      </c>
      <c r="C74" s="139" t="s">
        <v>249</v>
      </c>
      <c r="D74" s="140" t="s">
        <v>44</v>
      </c>
      <c r="E74" s="141">
        <v>10</v>
      </c>
      <c r="F74" s="142"/>
      <c r="G74" s="75">
        <f>+IF((ISNUMBER(B74)/1)=0,"",IF(E74="ppm","--",E74*F74))</f>
        <v>0</v>
      </c>
    </row>
    <row r="75" spans="1:7" ht="36.75" customHeight="1" x14ac:dyDescent="0.2">
      <c r="A75" s="65"/>
      <c r="B75" s="37">
        <v>20</v>
      </c>
      <c r="C75" s="38" t="s">
        <v>251</v>
      </c>
      <c r="D75" s="103" t="s">
        <v>44</v>
      </c>
      <c r="E75" s="40" t="s">
        <v>39</v>
      </c>
      <c r="F75" s="41"/>
      <c r="G75" s="42" t="str">
        <f t="shared" ref="G75" si="8">+IF((ISNUMBER(B75)/1)=0,"",IF(E75="ppm","--",E75*F75))</f>
        <v>--</v>
      </c>
    </row>
    <row r="76" spans="1:7" ht="25.5" customHeight="1" x14ac:dyDescent="0.2">
      <c r="A76" s="32">
        <f>$A$56+COUNT($A$56:A75)</f>
        <v>407</v>
      </c>
      <c r="B76" s="433" t="s">
        <v>49</v>
      </c>
      <c r="C76" s="434"/>
      <c r="D76" s="84"/>
      <c r="E76" s="85"/>
      <c r="F76" s="86"/>
      <c r="G76" s="76" t="str">
        <f t="shared" ref="G76:G77" si="9">+IF((ISNUMBER(B76)/1)=0,"",IF(E76="ppm","--",E76*F76))</f>
        <v/>
      </c>
    </row>
    <row r="77" spans="1:7" ht="29.25" customHeight="1" x14ac:dyDescent="0.2">
      <c r="A77" s="36"/>
      <c r="B77" s="87">
        <v>10</v>
      </c>
      <c r="C77" s="127" t="s">
        <v>187</v>
      </c>
      <c r="D77" s="88" t="s">
        <v>42</v>
      </c>
      <c r="E77" s="74">
        <v>1</v>
      </c>
      <c r="F77" s="89"/>
      <c r="G77" s="90">
        <f t="shared" si="9"/>
        <v>0</v>
      </c>
    </row>
    <row r="78" spans="1:7" ht="24.95" customHeight="1" x14ac:dyDescent="0.2">
      <c r="A78" s="32">
        <f>$A$56+COUNT($A$56:A77)</f>
        <v>408</v>
      </c>
      <c r="B78" s="427" t="s">
        <v>5</v>
      </c>
      <c r="C78" s="428"/>
      <c r="D78" s="33"/>
      <c r="E78" s="33"/>
      <c r="F78" s="34"/>
      <c r="G78" s="35" t="str">
        <f t="shared" ref="G78" si="10">+IF((ISNUMBER(B78)/1)=0,"",IF(E78="ppm","--",E78*F78))</f>
        <v/>
      </c>
    </row>
    <row r="79" spans="1:7" ht="24.95" customHeight="1" x14ac:dyDescent="0.2">
      <c r="A79" s="65"/>
      <c r="B79" s="73"/>
      <c r="C79" s="205" t="s">
        <v>188</v>
      </c>
      <c r="D79" s="143"/>
      <c r="E79" s="62"/>
      <c r="F79" s="63"/>
      <c r="G79" s="64" t="str">
        <f>+IF((ISNUMBER(B79)/1)=0,"",IF(E79="ppm","--",E79*F79))</f>
        <v/>
      </c>
    </row>
    <row r="80" spans="1:7" ht="24.95" customHeight="1" x14ac:dyDescent="0.2">
      <c r="A80" s="60"/>
      <c r="B80" s="37">
        <v>10</v>
      </c>
      <c r="C80" s="121" t="s">
        <v>54</v>
      </c>
      <c r="D80" s="134" t="s">
        <v>43</v>
      </c>
      <c r="E80" s="81">
        <f>170+13</f>
        <v>183</v>
      </c>
      <c r="F80" s="105"/>
      <c r="G80" s="83">
        <f>+IF((ISNUMBER(B80)/1)=0,"",IF(E80="ppm","--",E80*F80))</f>
        <v>0</v>
      </c>
    </row>
    <row r="81" spans="1:7" ht="24.95" customHeight="1" x14ac:dyDescent="0.2">
      <c r="A81" s="32">
        <f>$A$56+COUNT($A$56:A80)</f>
        <v>409</v>
      </c>
      <c r="B81" s="427" t="s">
        <v>6</v>
      </c>
      <c r="C81" s="428"/>
      <c r="D81" s="97"/>
      <c r="E81" s="33"/>
      <c r="F81" s="34"/>
      <c r="G81" s="35" t="str">
        <f t="shared" ref="G81:G84" si="11">+IF((ISNUMBER(B81)/1)=0,"",IF(E81="ppm","--",E81*F81))</f>
        <v/>
      </c>
    </row>
    <row r="82" spans="1:7" ht="24.95" customHeight="1" x14ac:dyDescent="0.2">
      <c r="A82" s="65"/>
      <c r="B82" s="102"/>
      <c r="C82" s="205" t="s">
        <v>253</v>
      </c>
      <c r="D82" s="91"/>
      <c r="E82" s="92"/>
      <c r="F82" s="63"/>
      <c r="G82" s="64" t="str">
        <f t="shared" si="11"/>
        <v/>
      </c>
    </row>
    <row r="83" spans="1:7" s="8" customFormat="1" ht="24.75" customHeight="1" x14ac:dyDescent="0.2">
      <c r="A83" s="60"/>
      <c r="B83" s="37">
        <v>10</v>
      </c>
      <c r="C83" s="66" t="s">
        <v>1</v>
      </c>
      <c r="D83" s="137" t="s">
        <v>43</v>
      </c>
      <c r="E83" s="40">
        <v>10</v>
      </c>
      <c r="F83" s="41"/>
      <c r="G83" s="42">
        <f t="shared" ref="G83" si="12">+IF((ISNUMBER(B83)/1)=0,"",IF(E83="ppm","--",E83*F83))</f>
        <v>0</v>
      </c>
    </row>
    <row r="84" spans="1:7" s="8" customFormat="1" ht="24.75" customHeight="1" x14ac:dyDescent="0.2">
      <c r="A84" s="71"/>
      <c r="B84" s="378">
        <v>20</v>
      </c>
      <c r="C84" s="379" t="s">
        <v>254</v>
      </c>
      <c r="D84" s="380" t="s">
        <v>43</v>
      </c>
      <c r="E84" s="237">
        <v>100</v>
      </c>
      <c r="F84" s="381"/>
      <c r="G84" s="382">
        <f t="shared" si="11"/>
        <v>0</v>
      </c>
    </row>
    <row r="85" spans="1:7" ht="24.95" customHeight="1" x14ac:dyDescent="0.2">
      <c r="A85" s="32">
        <f>$A$56+COUNT($A$56:A84)</f>
        <v>410</v>
      </c>
      <c r="B85" s="427" t="s">
        <v>50</v>
      </c>
      <c r="C85" s="428"/>
      <c r="D85" s="33"/>
      <c r="E85" s="33"/>
      <c r="F85" s="34"/>
      <c r="G85" s="35" t="str">
        <f>+IF((ISNUMBER(B85)/1)=0,"",IF(E85="ppm","--",E85*F85))</f>
        <v/>
      </c>
    </row>
    <row r="86" spans="1:7" ht="24.95" customHeight="1" x14ac:dyDescent="0.2">
      <c r="A86" s="65"/>
      <c r="B86" s="73"/>
      <c r="C86" s="205" t="s">
        <v>189</v>
      </c>
      <c r="D86" s="143"/>
      <c r="E86" s="62"/>
      <c r="F86" s="63"/>
      <c r="G86" s="64"/>
    </row>
    <row r="87" spans="1:7" ht="30" customHeight="1" x14ac:dyDescent="0.2">
      <c r="A87" s="65"/>
      <c r="B87" s="37">
        <v>10</v>
      </c>
      <c r="C87" s="121" t="s">
        <v>0</v>
      </c>
      <c r="D87" s="134" t="s">
        <v>43</v>
      </c>
      <c r="E87" s="81" t="s">
        <v>39</v>
      </c>
      <c r="F87" s="105"/>
      <c r="G87" s="83" t="str">
        <f>+IF((ISNUMBER(B87)/1)=0,"",IF(E87="ppm","--",E87*F87))</f>
        <v>--</v>
      </c>
    </row>
    <row r="88" spans="1:7" ht="24.95" customHeight="1" x14ac:dyDescent="0.2">
      <c r="A88" s="32">
        <f>$A$56+COUNT($A$56:A87)</f>
        <v>411</v>
      </c>
      <c r="B88" s="427" t="s">
        <v>60</v>
      </c>
      <c r="C88" s="428"/>
      <c r="D88" s="146"/>
      <c r="E88" s="147"/>
      <c r="F88" s="150"/>
      <c r="G88" s="151"/>
    </row>
    <row r="89" spans="1:7" ht="22.5" customHeight="1" x14ac:dyDescent="0.2">
      <c r="A89" s="65"/>
      <c r="B89" s="73"/>
      <c r="C89" s="205" t="s">
        <v>248</v>
      </c>
      <c r="D89" s="148"/>
      <c r="E89" s="149"/>
      <c r="F89" s="152"/>
      <c r="G89" s="145"/>
    </row>
    <row r="90" spans="1:7" ht="30.6" customHeight="1" x14ac:dyDescent="0.2">
      <c r="A90" s="43"/>
      <c r="B90" s="54">
        <v>10</v>
      </c>
      <c r="C90" s="69" t="s">
        <v>190</v>
      </c>
      <c r="D90" s="135" t="s">
        <v>43</v>
      </c>
      <c r="E90" s="57">
        <f>165-13</f>
        <v>152</v>
      </c>
      <c r="F90" s="78"/>
      <c r="G90" s="59">
        <f>+IF((ISNUMBER(B90)/1)=0,"",IF(E90="ppm","--",E90*F90))</f>
        <v>0</v>
      </c>
    </row>
    <row r="91" spans="1:7" ht="33" customHeight="1" x14ac:dyDescent="0.2">
      <c r="A91" s="32">
        <f>$A$56+COUNT($A$56:A90)</f>
        <v>412</v>
      </c>
      <c r="B91" s="433" t="s">
        <v>61</v>
      </c>
      <c r="C91" s="434"/>
      <c r="D91" s="146"/>
      <c r="E91" s="147"/>
      <c r="F91" s="150"/>
      <c r="G91" s="151"/>
    </row>
    <row r="92" spans="1:7" ht="66.75" customHeight="1" x14ac:dyDescent="0.2">
      <c r="A92" s="65"/>
      <c r="B92" s="37">
        <v>10</v>
      </c>
      <c r="C92" s="121" t="s">
        <v>231</v>
      </c>
      <c r="D92" s="134" t="s">
        <v>42</v>
      </c>
      <c r="E92" s="81">
        <v>1</v>
      </c>
      <c r="F92" s="154"/>
      <c r="G92" s="155">
        <f>+IF((ISNUMBER(B92)/1)=0,"",IF(E92="ppm","--",E92*F92))</f>
        <v>0</v>
      </c>
    </row>
    <row r="93" spans="1:7" ht="24.95" customHeight="1" x14ac:dyDescent="0.2">
      <c r="A93" s="128"/>
      <c r="B93" s="156"/>
      <c r="C93" s="29"/>
      <c r="D93" s="29"/>
      <c r="E93" s="29"/>
      <c r="F93" s="52" t="str">
        <f>+UPPER(B56&amp;" / sous-total "&amp;A56)</f>
        <v>VOIRIE ET AMENAGEMENTS DEFINITIFS / SOUS-TOTAL 400</v>
      </c>
      <c r="G93" s="53">
        <f>SUM(G57:G92)</f>
        <v>0</v>
      </c>
    </row>
    <row r="94" spans="1:7" ht="24.95" customHeight="1" x14ac:dyDescent="0.2">
      <c r="A94" s="28">
        <v>500</v>
      </c>
      <c r="B94" s="429" t="s">
        <v>75</v>
      </c>
      <c r="C94" s="430"/>
      <c r="D94" s="29"/>
      <c r="E94" s="29"/>
      <c r="F94" s="30"/>
      <c r="G94" s="31"/>
    </row>
    <row r="95" spans="1:7" ht="24.95" customHeight="1" x14ac:dyDescent="0.2">
      <c r="A95" s="32">
        <f>$A$94+COUNT($A$94:A94)</f>
        <v>501</v>
      </c>
      <c r="B95" s="427" t="s">
        <v>58</v>
      </c>
      <c r="C95" s="428"/>
      <c r="D95" s="97"/>
      <c r="E95" s="33"/>
      <c r="F95" s="34"/>
      <c r="G95" s="35"/>
    </row>
    <row r="96" spans="1:7" ht="28.5" customHeight="1" x14ac:dyDescent="0.2">
      <c r="A96" s="65"/>
      <c r="B96" s="73"/>
      <c r="C96" s="205" t="s">
        <v>255</v>
      </c>
      <c r="D96" s="138"/>
      <c r="E96" s="62"/>
      <c r="F96" s="63"/>
      <c r="G96" s="64"/>
    </row>
    <row r="97" spans="1:7" ht="27.75" customHeight="1" x14ac:dyDescent="0.2">
      <c r="A97" s="71"/>
      <c r="B97" s="54">
        <v>10</v>
      </c>
      <c r="C97" s="69" t="s">
        <v>59</v>
      </c>
      <c r="D97" s="135" t="s">
        <v>44</v>
      </c>
      <c r="E97" s="57">
        <v>9</v>
      </c>
      <c r="F97" s="123"/>
      <c r="G97" s="124">
        <f>+IF((ISNUMBER(B97)/1)=0,"",IF(E97="ppm","--",E97*F97))</f>
        <v>0</v>
      </c>
    </row>
    <row r="98" spans="1:7" ht="24.95" customHeight="1" x14ac:dyDescent="0.2">
      <c r="A98" s="32">
        <f>$A$94+COUNT($A$94:A97)</f>
        <v>502</v>
      </c>
      <c r="B98" s="427" t="s">
        <v>78</v>
      </c>
      <c r="C98" s="428"/>
      <c r="D98" s="97"/>
      <c r="E98" s="33"/>
      <c r="F98" s="34"/>
      <c r="G98" s="35"/>
    </row>
    <row r="99" spans="1:7" ht="35.25" customHeight="1" x14ac:dyDescent="0.2">
      <c r="A99" s="65"/>
      <c r="B99" s="73"/>
      <c r="C99" s="205" t="s">
        <v>241</v>
      </c>
      <c r="D99" s="138"/>
      <c r="E99" s="62"/>
      <c r="F99" s="63"/>
      <c r="G99" s="64"/>
    </row>
    <row r="100" spans="1:7" ht="24.95" customHeight="1" x14ac:dyDescent="0.2">
      <c r="A100" s="65"/>
      <c r="B100" s="37">
        <v>10</v>
      </c>
      <c r="C100" s="121" t="s">
        <v>79</v>
      </c>
      <c r="D100" s="134" t="s">
        <v>44</v>
      </c>
      <c r="E100" s="81">
        <v>35</v>
      </c>
      <c r="F100" s="154"/>
      <c r="G100" s="155">
        <f>+IF((ISNUMBER(B100)/1)=0,"",IF(E100="ppm","--",E100*F100))</f>
        <v>0</v>
      </c>
    </row>
    <row r="101" spans="1:7" ht="24.95" customHeight="1" x14ac:dyDescent="0.2">
      <c r="A101" s="32">
        <f>$A$94+COUNT($A$94:A100)</f>
        <v>503</v>
      </c>
      <c r="B101" s="433" t="s">
        <v>37</v>
      </c>
      <c r="C101" s="434"/>
      <c r="D101" s="97"/>
      <c r="E101" s="33"/>
      <c r="F101" s="34"/>
      <c r="G101" s="70" t="str">
        <f t="shared" ref="G101:G111" si="13">+IF((ISNUMBER(B101)/1)=0,"",IF(E101="ppm","--",E101*F101))</f>
        <v/>
      </c>
    </row>
    <row r="102" spans="1:7" ht="31.5" customHeight="1" x14ac:dyDescent="0.2">
      <c r="A102" s="43"/>
      <c r="B102" s="54">
        <v>10</v>
      </c>
      <c r="C102" s="69" t="s">
        <v>242</v>
      </c>
      <c r="D102" s="72" t="s">
        <v>45</v>
      </c>
      <c r="E102" s="57">
        <v>1</v>
      </c>
      <c r="F102" s="99"/>
      <c r="G102" s="59">
        <f t="shared" si="13"/>
        <v>0</v>
      </c>
    </row>
    <row r="103" spans="1:7" ht="24.95" customHeight="1" x14ac:dyDescent="0.2">
      <c r="A103" s="32">
        <f>$A$94+COUNT($A$94:A102)</f>
        <v>504</v>
      </c>
      <c r="B103" s="433" t="s">
        <v>38</v>
      </c>
      <c r="C103" s="434"/>
      <c r="D103" s="97"/>
      <c r="E103" s="33"/>
      <c r="F103" s="34"/>
      <c r="G103" s="35" t="str">
        <f t="shared" si="13"/>
        <v/>
      </c>
    </row>
    <row r="104" spans="1:7" ht="24.95" customHeight="1" x14ac:dyDescent="0.2">
      <c r="A104" s="65"/>
      <c r="B104" s="37">
        <v>10</v>
      </c>
      <c r="C104" s="66" t="s">
        <v>244</v>
      </c>
      <c r="D104" s="103" t="s">
        <v>45</v>
      </c>
      <c r="E104" s="40">
        <v>2</v>
      </c>
      <c r="F104" s="41"/>
      <c r="G104" s="42">
        <f t="shared" si="13"/>
        <v>0</v>
      </c>
    </row>
    <row r="105" spans="1:7" ht="24.95" customHeight="1" x14ac:dyDescent="0.2">
      <c r="A105" s="65"/>
      <c r="B105" s="37">
        <v>20</v>
      </c>
      <c r="C105" s="66" t="s">
        <v>191</v>
      </c>
      <c r="D105" s="103" t="s">
        <v>45</v>
      </c>
      <c r="E105" s="40">
        <v>1</v>
      </c>
      <c r="F105" s="41"/>
      <c r="G105" s="42">
        <f t="shared" si="13"/>
        <v>0</v>
      </c>
    </row>
    <row r="106" spans="1:7" ht="24.95" customHeight="1" x14ac:dyDescent="0.2">
      <c r="A106" s="65"/>
      <c r="B106" s="37">
        <v>30</v>
      </c>
      <c r="C106" s="66" t="s">
        <v>97</v>
      </c>
      <c r="D106" s="103" t="s">
        <v>45</v>
      </c>
      <c r="E106" s="40">
        <v>1</v>
      </c>
      <c r="F106" s="41"/>
      <c r="G106" s="42">
        <f t="shared" si="13"/>
        <v>0</v>
      </c>
    </row>
    <row r="107" spans="1:7" ht="24.95" customHeight="1" x14ac:dyDescent="0.2">
      <c r="A107" s="65"/>
      <c r="B107" s="37">
        <v>40</v>
      </c>
      <c r="C107" s="66" t="s">
        <v>24</v>
      </c>
      <c r="D107" s="103" t="s">
        <v>45</v>
      </c>
      <c r="E107" s="40">
        <v>1</v>
      </c>
      <c r="F107" s="41"/>
      <c r="G107" s="42">
        <f t="shared" si="13"/>
        <v>0</v>
      </c>
    </row>
    <row r="108" spans="1:7" ht="24.95" customHeight="1" x14ac:dyDescent="0.2">
      <c r="A108" s="32">
        <f>$A$94+COUNT($A$94:A107)</f>
        <v>505</v>
      </c>
      <c r="B108" s="433" t="s">
        <v>98</v>
      </c>
      <c r="C108" s="434"/>
      <c r="D108" s="97"/>
      <c r="E108" s="33"/>
      <c r="F108" s="34"/>
      <c r="G108" s="35" t="str">
        <f t="shared" si="13"/>
        <v/>
      </c>
    </row>
    <row r="109" spans="1:7" ht="24.95" customHeight="1" x14ac:dyDescent="0.2">
      <c r="A109" s="65"/>
      <c r="B109" s="37">
        <v>10</v>
      </c>
      <c r="C109" s="66" t="s">
        <v>243</v>
      </c>
      <c r="D109" s="103" t="s">
        <v>45</v>
      </c>
      <c r="E109" s="40">
        <v>1</v>
      </c>
      <c r="F109" s="41"/>
      <c r="G109" s="42">
        <f t="shared" si="13"/>
        <v>0</v>
      </c>
    </row>
    <row r="110" spans="1:7" ht="24.95" customHeight="1" x14ac:dyDescent="0.2">
      <c r="A110" s="65"/>
      <c r="B110" s="37">
        <v>20</v>
      </c>
      <c r="C110" s="66" t="s">
        <v>256</v>
      </c>
      <c r="D110" s="103" t="s">
        <v>44</v>
      </c>
      <c r="E110" s="40">
        <v>50</v>
      </c>
      <c r="F110" s="41"/>
      <c r="G110" s="42">
        <f t="shared" si="13"/>
        <v>0</v>
      </c>
    </row>
    <row r="111" spans="1:7" s="202" customFormat="1" ht="18.75" customHeight="1" x14ac:dyDescent="0.2">
      <c r="A111" s="157"/>
      <c r="B111" s="54">
        <v>30</v>
      </c>
      <c r="C111" s="69" t="s">
        <v>99</v>
      </c>
      <c r="D111" s="72" t="s">
        <v>45</v>
      </c>
      <c r="E111" s="57">
        <v>9</v>
      </c>
      <c r="F111" s="78"/>
      <c r="G111" s="59">
        <f t="shared" si="13"/>
        <v>0</v>
      </c>
    </row>
    <row r="112" spans="1:7" ht="22.5" customHeight="1" x14ac:dyDescent="0.2">
      <c r="A112" s="159"/>
      <c r="B112" s="156"/>
      <c r="C112" s="29"/>
      <c r="D112" s="160"/>
      <c r="E112" s="29"/>
      <c r="F112" s="52" t="str">
        <f>+UPPER(B94&amp;" / sous-total "&amp;A94)</f>
        <v>SIGNALISATION ET MOBILIER / SOUS-TOTAL 500</v>
      </c>
      <c r="G112" s="161">
        <f>SUM(G95:G111)</f>
        <v>0</v>
      </c>
    </row>
  </sheetData>
  <sheetProtection selectLockedCells="1"/>
  <mergeCells count="46">
    <mergeCell ref="G1:G2"/>
    <mergeCell ref="B42:C42"/>
    <mergeCell ref="B27:C27"/>
    <mergeCell ref="E12:E13"/>
    <mergeCell ref="B36:C36"/>
    <mergeCell ref="D12:D13"/>
    <mergeCell ref="G12:G13"/>
    <mergeCell ref="B38:C38"/>
    <mergeCell ref="B16:C16"/>
    <mergeCell ref="B23:C23"/>
    <mergeCell ref="B31:C31"/>
    <mergeCell ref="B33:C33"/>
    <mergeCell ref="A8:C8"/>
    <mergeCell ref="B9:G9"/>
    <mergeCell ref="B43:C43"/>
    <mergeCell ref="B46:C46"/>
    <mergeCell ref="A4:C4"/>
    <mergeCell ref="B108:C108"/>
    <mergeCell ref="B98:C98"/>
    <mergeCell ref="B76:C76"/>
    <mergeCell ref="B91:C91"/>
    <mergeCell ref="B78:C78"/>
    <mergeCell ref="B81:C81"/>
    <mergeCell ref="B85:C85"/>
    <mergeCell ref="B88:C88"/>
    <mergeCell ref="B72:C72"/>
    <mergeCell ref="B94:C94"/>
    <mergeCell ref="B103:C103"/>
    <mergeCell ref="B101:C101"/>
    <mergeCell ref="B95:C95"/>
    <mergeCell ref="B68:C68"/>
    <mergeCell ref="B56:C56"/>
    <mergeCell ref="B60:C60"/>
    <mergeCell ref="B63:C63"/>
    <mergeCell ref="D4:G5"/>
    <mergeCell ref="B66:C66"/>
    <mergeCell ref="B57:C57"/>
    <mergeCell ref="B49:C49"/>
    <mergeCell ref="B52:C52"/>
    <mergeCell ref="A12:B13"/>
    <mergeCell ref="B15:C15"/>
    <mergeCell ref="B22:C22"/>
    <mergeCell ref="B18:C18"/>
    <mergeCell ref="A6:C6"/>
    <mergeCell ref="C12:C13"/>
    <mergeCell ref="B7:G7"/>
  </mergeCells>
  <phoneticPr fontId="2" type="noConversion"/>
  <pageMargins left="0.39370078740157483" right="0.35433070866141736" top="0.39370078740157483" bottom="0.62992125984251968" header="0.27559055118110237" footer="0.19685039370078741"/>
  <pageSetup paperSize="9" orientation="portrait" r:id="rId1"/>
  <headerFooter alignWithMargins="0">
    <oddFooter>&amp;R&amp;"Arial,Gras"&amp;8[&amp;P/&amp;N]</oddFooter>
  </headerFooter>
  <rowBreaks count="2" manualBreakCount="2">
    <brk id="65" max="16383" man="1"/>
    <brk id="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E59BD-CCBD-451B-A4E4-1030A34C62D6}">
  <dimension ref="A1:G101"/>
  <sheetViews>
    <sheetView showGridLines="0" tabSelected="1" view="pageBreakPreview" zoomScale="115" zoomScaleNormal="115" zoomScaleSheetLayoutView="115" workbookViewId="0">
      <selection activeCell="C15" sqref="C15:D15"/>
    </sheetView>
  </sheetViews>
  <sheetFormatPr baseColWidth="10" defaultRowHeight="12.75" x14ac:dyDescent="0.2"/>
  <cols>
    <col min="1" max="1" width="4.7109375" customWidth="1"/>
    <col min="2" max="2" width="3.7109375" customWidth="1"/>
    <col min="3" max="3" width="54.7109375" customWidth="1"/>
    <col min="4" max="4" width="5.140625" customWidth="1"/>
    <col min="5" max="5" width="5.7109375" customWidth="1"/>
    <col min="6" max="6" width="9.42578125" customWidth="1"/>
    <col min="7" max="7" width="14.28515625" customWidth="1"/>
  </cols>
  <sheetData>
    <row r="1" spans="1:7" ht="15" customHeight="1" x14ac:dyDescent="0.2">
      <c r="A1" s="1" t="s">
        <v>67</v>
      </c>
      <c r="B1" s="2"/>
      <c r="C1" s="3"/>
      <c r="D1" s="2"/>
      <c r="E1" s="4"/>
      <c r="F1" s="5"/>
      <c r="G1" s="447"/>
    </row>
    <row r="2" spans="1:7" ht="15" customHeight="1" x14ac:dyDescent="0.2">
      <c r="A2" s="6"/>
      <c r="B2" s="6"/>
      <c r="C2" s="7"/>
      <c r="D2" s="6"/>
      <c r="E2" s="8"/>
      <c r="F2" s="5"/>
      <c r="G2" s="447"/>
    </row>
    <row r="3" spans="1:7" ht="15" customHeight="1" x14ac:dyDescent="0.2">
      <c r="A3" s="175" t="s">
        <v>193</v>
      </c>
      <c r="B3" s="9"/>
      <c r="C3" s="10"/>
      <c r="D3" s="6"/>
      <c r="E3" s="11"/>
      <c r="F3" s="12"/>
      <c r="G3" s="13"/>
    </row>
    <row r="4" spans="1:7" ht="15" customHeight="1" x14ac:dyDescent="0.2">
      <c r="A4" s="14"/>
      <c r="B4" s="14"/>
      <c r="C4" s="14"/>
      <c r="D4" s="4"/>
      <c r="E4" s="15"/>
      <c r="F4" s="12"/>
      <c r="G4" s="12"/>
    </row>
    <row r="5" spans="1:7" ht="15" customHeight="1" x14ac:dyDescent="0.2">
      <c r="A5" s="18"/>
      <c r="B5" s="19"/>
      <c r="C5" s="19"/>
      <c r="D5" s="19"/>
      <c r="E5" s="19"/>
      <c r="F5" s="19"/>
      <c r="G5" s="19"/>
    </row>
    <row r="6" spans="1:7" ht="15" customHeight="1" x14ac:dyDescent="0.2">
      <c r="A6" s="367" t="str">
        <f>+A3</f>
        <v xml:space="preserve">Chapitre réseaux </v>
      </c>
      <c r="B6" s="368"/>
      <c r="C6" s="368"/>
      <c r="D6" s="369"/>
      <c r="E6" s="369"/>
      <c r="F6" s="370"/>
      <c r="G6" s="371" t="str">
        <f>UPPER(A1)</f>
        <v>DÉCOMPOSITION DU PRIX GLOBAL ET FORFAITAIRE</v>
      </c>
    </row>
    <row r="7" spans="1:7" ht="24" x14ac:dyDescent="0.2">
      <c r="A7" s="453" t="s">
        <v>26</v>
      </c>
      <c r="B7" s="454"/>
      <c r="C7" s="211" t="s">
        <v>40</v>
      </c>
      <c r="D7" s="212" t="s">
        <v>41</v>
      </c>
      <c r="E7" s="213" t="s">
        <v>27</v>
      </c>
      <c r="F7" s="214" t="s">
        <v>108</v>
      </c>
      <c r="G7" s="215" t="s">
        <v>29</v>
      </c>
    </row>
    <row r="8" spans="1:7" x14ac:dyDescent="0.2">
      <c r="A8" s="211"/>
      <c r="B8" s="216"/>
      <c r="C8" s="217"/>
      <c r="D8" s="211"/>
      <c r="E8" s="213"/>
      <c r="F8" s="218"/>
      <c r="G8" s="219"/>
    </row>
    <row r="9" spans="1:7" ht="24.95" customHeight="1" x14ac:dyDescent="0.2">
      <c r="A9" s="220">
        <v>600</v>
      </c>
      <c r="B9" s="171" t="s">
        <v>64</v>
      </c>
      <c r="C9" s="221"/>
      <c r="D9" s="46"/>
      <c r="E9" s="222"/>
      <c r="F9" s="223"/>
      <c r="G9" s="224"/>
    </row>
    <row r="10" spans="1:7" ht="24.95" customHeight="1" x14ac:dyDescent="0.2">
      <c r="A10" s="32">
        <v>103</v>
      </c>
      <c r="B10" s="427" t="s">
        <v>109</v>
      </c>
      <c r="C10" s="431"/>
      <c r="D10" s="93"/>
      <c r="E10" s="93"/>
      <c r="F10" s="34"/>
      <c r="G10" s="35" t="str">
        <f>+IF((ISNUMBER(B10)/1)=0,"",IF(E10="ppm","--",E10*F10))</f>
        <v/>
      </c>
    </row>
    <row r="11" spans="1:7" ht="41.25" customHeight="1" x14ac:dyDescent="0.2">
      <c r="A11" s="43"/>
      <c r="B11" s="44">
        <v>10</v>
      </c>
      <c r="C11" s="45" t="s">
        <v>195</v>
      </c>
      <c r="D11" s="46" t="s">
        <v>42</v>
      </c>
      <c r="E11" s="47">
        <v>1</v>
      </c>
      <c r="F11" s="48"/>
      <c r="G11" s="300">
        <f>+IF((ISNUMBER(B11)/1)=0,"",IF(E11="ppm","--",E11*F11))</f>
        <v>0</v>
      </c>
    </row>
    <row r="12" spans="1:7" ht="24.95" customHeight="1" x14ac:dyDescent="0.2">
      <c r="A12" s="128"/>
      <c r="B12" s="225"/>
      <c r="C12" s="226"/>
      <c r="D12" s="227"/>
      <c r="E12" s="228"/>
      <c r="F12" s="52" t="str">
        <f>+UPPER(B9&amp;" / sous-total "&amp;A9)</f>
        <v>OUVERTURE DU CHANTIER / DISPOSITIONS SPS / D.O.E. / SOUS-TOTAL 600</v>
      </c>
      <c r="G12" s="299">
        <f>SUM(G10:G11)</f>
        <v>0</v>
      </c>
    </row>
    <row r="13" spans="1:7" ht="24.95" customHeight="1" x14ac:dyDescent="0.2">
      <c r="A13" s="229">
        <v>700</v>
      </c>
      <c r="B13" s="230" t="s">
        <v>110</v>
      </c>
      <c r="C13" s="231"/>
      <c r="D13" s="232"/>
      <c r="E13" s="232"/>
      <c r="F13" s="233"/>
      <c r="G13" s="234"/>
    </row>
    <row r="14" spans="1:7" ht="24.95" customHeight="1" x14ac:dyDescent="0.2">
      <c r="A14" s="125">
        <f>$A$13+COUNT($A$13:A13)</f>
        <v>701</v>
      </c>
      <c r="B14" s="122" t="s">
        <v>111</v>
      </c>
      <c r="C14" s="235"/>
      <c r="D14" s="136"/>
      <c r="E14" s="93"/>
      <c r="F14" s="34"/>
      <c r="G14" s="35" t="str">
        <f>+IF((ISNUMBER(B14)/1)=0,"",IF(E14="ppm","--",E14*F14))</f>
        <v/>
      </c>
    </row>
    <row r="15" spans="1:7" ht="24.95" customHeight="1" x14ac:dyDescent="0.2">
      <c r="A15" s="43"/>
      <c r="B15" s="37">
        <v>10</v>
      </c>
      <c r="C15" s="236" t="s">
        <v>112</v>
      </c>
      <c r="D15" s="98" t="s">
        <v>42</v>
      </c>
      <c r="E15" s="57">
        <v>1</v>
      </c>
      <c r="F15" s="78"/>
      <c r="G15" s="299">
        <f>+IF((ISNUMBER(B15)/1)=0,"",IF(E15="ppm","--",E15*F15))</f>
        <v>0</v>
      </c>
    </row>
    <row r="16" spans="1:7" ht="24.95" customHeight="1" x14ac:dyDescent="0.2">
      <c r="A16" s="125">
        <f>$A$13+COUNT($A$13:A15)</f>
        <v>702</v>
      </c>
      <c r="B16" s="122" t="s">
        <v>113</v>
      </c>
      <c r="C16" s="193"/>
      <c r="D16" s="136"/>
      <c r="E16" s="93"/>
      <c r="F16" s="34"/>
      <c r="G16" s="35" t="str">
        <f>+IF((ISNUMBER(B16)/1)=0,"",IF(E16="ppm","--",E16*F16))</f>
        <v/>
      </c>
    </row>
    <row r="17" spans="1:7" s="4" customFormat="1" ht="24.95" customHeight="1" x14ac:dyDescent="0.2">
      <c r="A17" s="60"/>
      <c r="B17" s="61"/>
      <c r="C17" s="205" t="s">
        <v>196</v>
      </c>
      <c r="D17" s="62"/>
      <c r="E17" s="62"/>
      <c r="F17" s="63"/>
      <c r="G17" s="64"/>
    </row>
    <row r="18" spans="1:7" ht="24.95" customHeight="1" x14ac:dyDescent="0.2">
      <c r="A18" s="36"/>
      <c r="B18" s="37">
        <v>10</v>
      </c>
      <c r="C18" s="195" t="s">
        <v>114</v>
      </c>
      <c r="D18" s="196" t="s">
        <v>42</v>
      </c>
      <c r="E18" s="40">
        <v>1</v>
      </c>
      <c r="F18" s="197"/>
      <c r="G18" s="299">
        <f>+IF((ISNUMBER(B18)/1)=0,"",IF(E18="ppm","--",E18*F18))</f>
        <v>0</v>
      </c>
    </row>
    <row r="19" spans="1:7" ht="24.95" customHeight="1" x14ac:dyDescent="0.2">
      <c r="A19" s="238"/>
      <c r="B19" s="239"/>
      <c r="C19" s="240"/>
      <c r="D19" s="239"/>
      <c r="E19" s="239"/>
      <c r="F19" s="52" t="str">
        <f>+UPPER(B13&amp;" / sous-total "&amp;A13)</f>
        <v xml:space="preserve"> PRESCRIPTIONS COMMUNES EAUX USÉES - EAUX PLUVIALES / SOUS-TOTAL 700</v>
      </c>
      <c r="G19" s="300">
        <f>SUM(G14:G18)</f>
        <v>0</v>
      </c>
    </row>
    <row r="20" spans="1:7" ht="24.95" customHeight="1" x14ac:dyDescent="0.2">
      <c r="A20" s="241">
        <v>800</v>
      </c>
      <c r="B20" s="242" t="s">
        <v>115</v>
      </c>
      <c r="C20" s="240"/>
      <c r="D20" s="243"/>
      <c r="E20" s="243"/>
      <c r="F20" s="233"/>
      <c r="G20" s="244"/>
    </row>
    <row r="21" spans="1:7" ht="24.95" customHeight="1" x14ac:dyDescent="0.2">
      <c r="A21" s="32">
        <f>$A$20+COUNT($A$20:A20)</f>
        <v>801</v>
      </c>
      <c r="B21" s="122" t="s">
        <v>116</v>
      </c>
      <c r="C21" s="193"/>
      <c r="D21" s="136"/>
      <c r="E21" s="93"/>
      <c r="F21" s="34"/>
      <c r="G21" s="35" t="str">
        <f>+IF((ISNUMBER(B21)/1)=0,"",IF(E21="ppm","--",E21*F21))</f>
        <v/>
      </c>
    </row>
    <row r="22" spans="1:7" ht="24.95" customHeight="1" x14ac:dyDescent="0.2">
      <c r="A22" s="36"/>
      <c r="B22" s="87">
        <v>20</v>
      </c>
      <c r="C22" s="195" t="s">
        <v>117</v>
      </c>
      <c r="D22" s="196" t="s">
        <v>44</v>
      </c>
      <c r="E22" s="40">
        <v>10</v>
      </c>
      <c r="F22" s="197"/>
      <c r="G22" s="301">
        <f>+IF((ISNUMBER(B22)/1)=0,"",IF(E22="ppm","--",E22*F22))</f>
        <v>0</v>
      </c>
    </row>
    <row r="23" spans="1:7" ht="24.95" customHeight="1" x14ac:dyDescent="0.2">
      <c r="A23" s="32">
        <f>$A$20+COUNT($A$20:A22)</f>
        <v>802</v>
      </c>
      <c r="B23" s="122" t="s">
        <v>120</v>
      </c>
      <c r="C23" s="193"/>
      <c r="D23" s="136"/>
      <c r="E23" s="93"/>
      <c r="F23" s="34"/>
      <c r="G23" s="35" t="str">
        <f>+IF((ISNUMBER(B23)/1)=0,"",IF(E23="ppm","--",E23*F23))</f>
        <v/>
      </c>
    </row>
    <row r="24" spans="1:7" ht="24.95" customHeight="1" x14ac:dyDescent="0.2">
      <c r="A24" s="65"/>
      <c r="B24" s="246"/>
      <c r="C24" s="247" t="s">
        <v>121</v>
      </c>
      <c r="D24" s="91"/>
      <c r="E24" s="92"/>
      <c r="F24" s="63"/>
      <c r="G24" s="64"/>
    </row>
    <row r="25" spans="1:7" ht="48" customHeight="1" x14ac:dyDescent="0.2">
      <c r="A25" s="248"/>
      <c r="B25" s="37">
        <v>10</v>
      </c>
      <c r="C25" s="195" t="s">
        <v>122</v>
      </c>
      <c r="D25" s="196" t="s">
        <v>45</v>
      </c>
      <c r="E25" s="40">
        <v>2</v>
      </c>
      <c r="F25" s="197"/>
      <c r="G25" s="301">
        <f>+IF((ISNUMBER(B25)/1)=0,"",IF(E25="ppm","--",E25*F25))</f>
        <v>0</v>
      </c>
    </row>
    <row r="26" spans="1:7" ht="24.95" customHeight="1" x14ac:dyDescent="0.2">
      <c r="A26" s="32">
        <f>$A$20+COUNT($A$20:A25)</f>
        <v>803</v>
      </c>
      <c r="B26" s="122" t="s">
        <v>123</v>
      </c>
      <c r="C26" s="250"/>
      <c r="D26" s="251"/>
      <c r="E26" s="251"/>
      <c r="F26" s="252"/>
      <c r="G26" s="253" t="str">
        <f>+IF((ISNUMBER(B26)/1)=0,"",IF(E26="ppm","--",E26*F26))</f>
        <v/>
      </c>
    </row>
    <row r="27" spans="1:7" ht="42" customHeight="1" x14ac:dyDescent="0.2">
      <c r="A27" s="65"/>
      <c r="B27" s="246"/>
      <c r="C27" s="209" t="s">
        <v>222</v>
      </c>
      <c r="D27" s="254"/>
      <c r="E27" s="254"/>
      <c r="F27" s="255"/>
      <c r="G27" s="256"/>
    </row>
    <row r="28" spans="1:7" ht="24.95" customHeight="1" x14ac:dyDescent="0.2">
      <c r="A28" s="43"/>
      <c r="B28" s="54">
        <v>10</v>
      </c>
      <c r="C28" s="236" t="s">
        <v>216</v>
      </c>
      <c r="D28" s="72" t="s">
        <v>45</v>
      </c>
      <c r="E28" s="40">
        <v>1</v>
      </c>
      <c r="F28" s="249"/>
      <c r="G28" s="301">
        <f>+IF((ISNUMBER(B28)/1)=0,"",IF(E28="ppm","--",E28*F28))</f>
        <v>0</v>
      </c>
    </row>
    <row r="29" spans="1:7" ht="24.95" customHeight="1" x14ac:dyDescent="0.2">
      <c r="A29" s="32">
        <f>$A$20+COUNT($A$20:A28)</f>
        <v>804</v>
      </c>
      <c r="B29" s="122" t="s">
        <v>124</v>
      </c>
      <c r="C29" s="193"/>
      <c r="D29" s="136"/>
      <c r="E29" s="93"/>
      <c r="F29" s="34"/>
      <c r="G29" s="35" t="str">
        <f>+IF((ISNUMBER(B29)/1)=0,"",IF(E29="ppm","--",E29*F29))</f>
        <v/>
      </c>
    </row>
    <row r="30" spans="1:7" ht="24.95" customHeight="1" x14ac:dyDescent="0.2">
      <c r="A30" s="65"/>
      <c r="B30" s="87">
        <v>10</v>
      </c>
      <c r="C30" s="195" t="s">
        <v>125</v>
      </c>
      <c r="D30" s="196" t="s">
        <v>45</v>
      </c>
      <c r="E30" s="40">
        <v>1</v>
      </c>
      <c r="F30" s="197"/>
      <c r="G30" s="301">
        <f>+IF((ISNUMBER(B30)/1)=0,"",IF(E30="ppm","--",E30*F30))</f>
        <v>0</v>
      </c>
    </row>
    <row r="31" spans="1:7" ht="24.95" customHeight="1" x14ac:dyDescent="0.2">
      <c r="A31" s="238"/>
      <c r="B31" s="239"/>
      <c r="C31" s="240"/>
      <c r="D31" s="239"/>
      <c r="E31" s="239"/>
      <c r="F31" s="52" t="str">
        <f>+UPPER(B20&amp;" / sous-total "&amp;A20)</f>
        <v>EAUX USÉES / SOUS-TOTAL 800</v>
      </c>
      <c r="G31" s="351">
        <f>SUM(G21:G30)</f>
        <v>0</v>
      </c>
    </row>
    <row r="32" spans="1:7" ht="24.95" customHeight="1" x14ac:dyDescent="0.2">
      <c r="A32" s="241">
        <v>900</v>
      </c>
      <c r="B32" s="242" t="s">
        <v>126</v>
      </c>
      <c r="C32" s="240"/>
      <c r="D32" s="243"/>
      <c r="E32" s="243"/>
      <c r="F32" s="233"/>
      <c r="G32" s="244"/>
    </row>
    <row r="33" spans="1:7" ht="24.95" customHeight="1" x14ac:dyDescent="0.2">
      <c r="A33" s="32">
        <f>$A$32+COUNT($A$32:A32)</f>
        <v>901</v>
      </c>
      <c r="B33" s="122" t="s">
        <v>76</v>
      </c>
      <c r="C33" s="193"/>
      <c r="D33" s="136"/>
      <c r="E33" s="93"/>
      <c r="F33" s="34"/>
      <c r="G33" s="35" t="str">
        <f>+IF((ISNUMBER(B33)/1)=0,"",IF(E33="ppm","--",E33*F33))</f>
        <v/>
      </c>
    </row>
    <row r="34" spans="1:7" ht="24.95" customHeight="1" x14ac:dyDescent="0.2">
      <c r="A34" s="65"/>
      <c r="B34" s="246"/>
      <c r="C34" s="257" t="s">
        <v>214</v>
      </c>
      <c r="D34" s="91"/>
      <c r="E34" s="92"/>
      <c r="F34" s="63"/>
      <c r="G34" s="64"/>
    </row>
    <row r="35" spans="1:7" ht="24.95" customHeight="1" x14ac:dyDescent="0.2">
      <c r="A35" s="65"/>
      <c r="B35" s="37">
        <v>10</v>
      </c>
      <c r="C35" s="245" t="s">
        <v>217</v>
      </c>
      <c r="D35" s="196" t="s">
        <v>44</v>
      </c>
      <c r="E35" s="40">
        <v>5</v>
      </c>
      <c r="F35" s="197"/>
      <c r="G35" s="301">
        <f>+IF((ISNUMBER(B35)/1)=0,"",IF(E35="ppm","--",E35*F35))</f>
        <v>0</v>
      </c>
    </row>
    <row r="36" spans="1:7" ht="24.95" customHeight="1" x14ac:dyDescent="0.2">
      <c r="A36" s="65"/>
      <c r="B36" s="37">
        <v>20</v>
      </c>
      <c r="C36" s="195" t="s">
        <v>218</v>
      </c>
      <c r="D36" s="196" t="s">
        <v>44</v>
      </c>
      <c r="E36" s="40">
        <v>15</v>
      </c>
      <c r="F36" s="197"/>
      <c r="G36" s="301">
        <f t="shared" ref="G36:G52" si="0">+IF((ISNUMBER(B36)/1)=0,"",IF(E36="ppm","--",E36*F36))</f>
        <v>0</v>
      </c>
    </row>
    <row r="37" spans="1:7" ht="24.95" customHeight="1" x14ac:dyDescent="0.2">
      <c r="A37" s="65"/>
      <c r="B37" s="37">
        <v>30</v>
      </c>
      <c r="C37" s="195" t="s">
        <v>219</v>
      </c>
      <c r="D37" s="196" t="s">
        <v>44</v>
      </c>
      <c r="E37" s="40">
        <v>5</v>
      </c>
      <c r="F37" s="197"/>
      <c r="G37" s="301">
        <f t="shared" si="0"/>
        <v>0</v>
      </c>
    </row>
    <row r="38" spans="1:7" ht="24.95" customHeight="1" x14ac:dyDescent="0.2">
      <c r="A38" s="65"/>
      <c r="B38" s="37">
        <v>40</v>
      </c>
      <c r="C38" s="195" t="s">
        <v>220</v>
      </c>
      <c r="D38" s="196" t="s">
        <v>44</v>
      </c>
      <c r="E38" s="40">
        <v>25</v>
      </c>
      <c r="F38" s="197"/>
      <c r="G38" s="301">
        <f t="shared" ref="G38" si="1">+IF((ISNUMBER(B38)/1)=0,"",IF(E38="ppm","--",E38*F38))</f>
        <v>0</v>
      </c>
    </row>
    <row r="39" spans="1:7" ht="24.95" customHeight="1" x14ac:dyDescent="0.2">
      <c r="A39" s="65"/>
      <c r="B39" s="37">
        <v>50</v>
      </c>
      <c r="C39" s="195" t="s">
        <v>221</v>
      </c>
      <c r="D39" s="196" t="s">
        <v>44</v>
      </c>
      <c r="E39" s="40">
        <v>25</v>
      </c>
      <c r="F39" s="197"/>
      <c r="G39" s="299">
        <f t="shared" si="0"/>
        <v>0</v>
      </c>
    </row>
    <row r="40" spans="1:7" ht="24.95" customHeight="1" x14ac:dyDescent="0.2">
      <c r="A40" s="32">
        <f>$A$32+COUNT($A$32:A39)</f>
        <v>902</v>
      </c>
      <c r="B40" s="122" t="s">
        <v>127</v>
      </c>
      <c r="C40" s="250"/>
      <c r="D40" s="251"/>
      <c r="E40" s="251"/>
      <c r="F40" s="252"/>
      <c r="G40" s="372" t="str">
        <f t="shared" si="0"/>
        <v/>
      </c>
    </row>
    <row r="41" spans="1:7" ht="27.75" customHeight="1" x14ac:dyDescent="0.2">
      <c r="A41" s="43"/>
      <c r="B41" s="54">
        <v>10</v>
      </c>
      <c r="C41" s="236" t="s">
        <v>128</v>
      </c>
      <c r="D41" s="72" t="s">
        <v>45</v>
      </c>
      <c r="E41" s="40">
        <v>1</v>
      </c>
      <c r="F41" s="249"/>
      <c r="G41" s="301">
        <f t="shared" si="0"/>
        <v>0</v>
      </c>
    </row>
    <row r="42" spans="1:7" ht="24.95" customHeight="1" x14ac:dyDescent="0.2">
      <c r="A42" s="32">
        <f>$A$32+COUNT($A$32:A41)</f>
        <v>903</v>
      </c>
      <c r="B42" s="122" t="s">
        <v>129</v>
      </c>
      <c r="C42" s="193"/>
      <c r="D42" s="136"/>
      <c r="E42" s="93"/>
      <c r="F42" s="34"/>
      <c r="G42" s="35" t="str">
        <f t="shared" si="0"/>
        <v/>
      </c>
    </row>
    <row r="43" spans="1:7" ht="34.5" customHeight="1" x14ac:dyDescent="0.2">
      <c r="A43" s="43"/>
      <c r="B43" s="54">
        <v>10</v>
      </c>
      <c r="C43" s="236" t="s">
        <v>118</v>
      </c>
      <c r="D43" s="72" t="s">
        <v>45</v>
      </c>
      <c r="E43" s="57">
        <v>4</v>
      </c>
      <c r="F43" s="249"/>
      <c r="G43" s="299">
        <f t="shared" si="0"/>
        <v>0</v>
      </c>
    </row>
    <row r="44" spans="1:7" ht="24.95" customHeight="1" x14ac:dyDescent="0.2">
      <c r="A44" s="65">
        <f>$A$32+COUNT($A$32:A43)</f>
        <v>904</v>
      </c>
      <c r="B44" s="246" t="s">
        <v>130</v>
      </c>
      <c r="C44" s="258"/>
      <c r="D44" s="91"/>
      <c r="E44" s="92"/>
      <c r="F44" s="63"/>
      <c r="G44" s="64" t="str">
        <f t="shared" si="0"/>
        <v/>
      </c>
    </row>
    <row r="45" spans="1:7" ht="24.95" customHeight="1" x14ac:dyDescent="0.2">
      <c r="A45" s="43"/>
      <c r="B45" s="54">
        <v>10</v>
      </c>
      <c r="C45" s="236" t="s">
        <v>119</v>
      </c>
      <c r="D45" s="98" t="s">
        <v>45</v>
      </c>
      <c r="E45" s="40" t="s">
        <v>39</v>
      </c>
      <c r="F45" s="249"/>
      <c r="G45" s="301" t="str">
        <f t="shared" si="0"/>
        <v>--</v>
      </c>
    </row>
    <row r="46" spans="1:7" ht="24.95" customHeight="1" x14ac:dyDescent="0.2">
      <c r="A46" s="32">
        <f>$A$32+COUNT($A$32:A45)</f>
        <v>905</v>
      </c>
      <c r="B46" s="122" t="s">
        <v>131</v>
      </c>
      <c r="C46" s="193"/>
      <c r="D46" s="136"/>
      <c r="E46" s="93"/>
      <c r="F46" s="34"/>
      <c r="G46" s="35" t="str">
        <f t="shared" si="0"/>
        <v/>
      </c>
    </row>
    <row r="47" spans="1:7" ht="62.25" customHeight="1" x14ac:dyDescent="0.2">
      <c r="A47" s="65"/>
      <c r="B47" s="246"/>
      <c r="C47" s="209" t="s">
        <v>224</v>
      </c>
      <c r="D47" s="254"/>
      <c r="E47" s="254"/>
      <c r="F47" s="255"/>
      <c r="G47" s="256"/>
    </row>
    <row r="48" spans="1:7" ht="36" customHeight="1" x14ac:dyDescent="0.2">
      <c r="A48" s="65"/>
      <c r="B48" s="87">
        <v>10</v>
      </c>
      <c r="C48" s="195" t="s">
        <v>223</v>
      </c>
      <c r="D48" s="80" t="s">
        <v>45</v>
      </c>
      <c r="E48" s="40">
        <v>6</v>
      </c>
      <c r="F48" s="259"/>
      <c r="G48" s="301">
        <f t="shared" si="0"/>
        <v>0</v>
      </c>
    </row>
    <row r="49" spans="1:7" ht="24.95" customHeight="1" x14ac:dyDescent="0.2">
      <c r="A49" s="32">
        <f>$A$32+COUNT($A$32:A48)</f>
        <v>906</v>
      </c>
      <c r="B49" s="122" t="s">
        <v>132</v>
      </c>
      <c r="C49" s="193"/>
      <c r="D49" s="136"/>
      <c r="E49" s="93"/>
      <c r="F49" s="34"/>
      <c r="G49" s="35" t="str">
        <f t="shared" si="0"/>
        <v/>
      </c>
    </row>
    <row r="50" spans="1:7" ht="32.25" customHeight="1" x14ac:dyDescent="0.2">
      <c r="A50" s="65"/>
      <c r="B50" s="87">
        <v>10</v>
      </c>
      <c r="C50" s="195" t="s">
        <v>225</v>
      </c>
      <c r="D50" s="103" t="s">
        <v>45</v>
      </c>
      <c r="E50" s="40">
        <v>4</v>
      </c>
      <c r="F50" s="197"/>
      <c r="G50" s="301">
        <f t="shared" si="0"/>
        <v>0</v>
      </c>
    </row>
    <row r="51" spans="1:7" ht="24.95" customHeight="1" x14ac:dyDescent="0.2">
      <c r="A51" s="32">
        <f>$A$32+COUNT($A$32:A50)</f>
        <v>907</v>
      </c>
      <c r="B51" s="122" t="s">
        <v>209</v>
      </c>
      <c r="C51" s="193"/>
      <c r="D51" s="136"/>
      <c r="E51" s="93"/>
      <c r="F51" s="34"/>
      <c r="G51" s="35" t="str">
        <f t="shared" si="0"/>
        <v/>
      </c>
    </row>
    <row r="52" spans="1:7" ht="48" x14ac:dyDescent="0.2">
      <c r="A52" s="43"/>
      <c r="B52" s="54">
        <v>10</v>
      </c>
      <c r="C52" s="236" t="s">
        <v>270</v>
      </c>
      <c r="D52" s="98" t="s">
        <v>42</v>
      </c>
      <c r="E52" s="57">
        <v>1</v>
      </c>
      <c r="F52" s="249"/>
      <c r="G52" s="299">
        <f t="shared" si="0"/>
        <v>0</v>
      </c>
    </row>
    <row r="53" spans="1:7" ht="24.95" customHeight="1" x14ac:dyDescent="0.2">
      <c r="A53" s="32">
        <f>$A$32+COUNT($A$32:A52)</f>
        <v>908</v>
      </c>
      <c r="B53" s="122" t="s">
        <v>133</v>
      </c>
      <c r="C53" s="193"/>
      <c r="D53" s="136"/>
      <c r="E53" s="93"/>
      <c r="F53" s="34"/>
      <c r="G53" s="35" t="str">
        <f t="shared" ref="G53" si="2">+IF((ISNUMBER(B53)/1)=0,"",IF(E53="ppm","--",E53*F53))</f>
        <v/>
      </c>
    </row>
    <row r="54" spans="1:7" ht="48" x14ac:dyDescent="0.2">
      <c r="A54" s="43"/>
      <c r="B54" s="54">
        <v>10</v>
      </c>
      <c r="C54" s="236" t="s">
        <v>211</v>
      </c>
      <c r="D54" s="98" t="s">
        <v>42</v>
      </c>
      <c r="E54" s="57">
        <v>1</v>
      </c>
      <c r="F54" s="249"/>
      <c r="G54" s="299">
        <f t="shared" ref="G54" si="3">+IF((ISNUMBER(B54)/1)=0,"",IF(E54="ppm","--",E54*F54))</f>
        <v>0</v>
      </c>
    </row>
    <row r="55" spans="1:7" ht="24.95" customHeight="1" x14ac:dyDescent="0.2">
      <c r="A55" s="32">
        <f>$A$32+COUNT($A$32:A54)</f>
        <v>909</v>
      </c>
      <c r="B55" s="122" t="s">
        <v>210</v>
      </c>
      <c r="C55" s="193"/>
      <c r="D55" s="136"/>
      <c r="E55" s="93"/>
      <c r="F55" s="34"/>
      <c r="G55" s="35" t="str">
        <f t="shared" ref="G55:G56" si="4">+IF((ISNUMBER(B55)/1)=0,"",IF(E55="ppm","--",E55*F55))</f>
        <v/>
      </c>
    </row>
    <row r="56" spans="1:7" ht="72" x14ac:dyDescent="0.2">
      <c r="A56" s="43"/>
      <c r="B56" s="54">
        <v>10</v>
      </c>
      <c r="C56" s="273" t="s">
        <v>271</v>
      </c>
      <c r="D56" s="98" t="s">
        <v>42</v>
      </c>
      <c r="E56" s="40">
        <v>1</v>
      </c>
      <c r="F56" s="249"/>
      <c r="G56" s="301">
        <f t="shared" si="4"/>
        <v>0</v>
      </c>
    </row>
    <row r="57" spans="1:7" ht="24.95" customHeight="1" x14ac:dyDescent="0.2">
      <c r="A57" s="261"/>
      <c r="B57" s="239"/>
      <c r="C57" s="240"/>
      <c r="D57" s="239"/>
      <c r="E57" s="239"/>
      <c r="F57" s="52" t="str">
        <f>+UPPER(B32&amp;" / sous-total "&amp;A32)</f>
        <v>EAUX PLUVIALES / SOUS-TOTAL 900</v>
      </c>
      <c r="G57" s="302">
        <f>SUM(G33:G56)</f>
        <v>0</v>
      </c>
    </row>
    <row r="58" spans="1:7" ht="24.95" customHeight="1" x14ac:dyDescent="0.2">
      <c r="A58" s="241">
        <v>1000</v>
      </c>
      <c r="B58" s="262" t="s">
        <v>134</v>
      </c>
      <c r="C58" s="263"/>
      <c r="D58" s="264"/>
      <c r="E58" s="265"/>
      <c r="F58" s="233"/>
      <c r="G58" s="244"/>
    </row>
    <row r="59" spans="1:7" ht="24.95" customHeight="1" x14ac:dyDescent="0.2">
      <c r="A59" s="32">
        <f>$A$58+COUNT($A$58:A58)</f>
        <v>1001</v>
      </c>
      <c r="B59" s="122" t="s">
        <v>135</v>
      </c>
      <c r="C59" s="235"/>
      <c r="D59" s="136"/>
      <c r="E59" s="93"/>
      <c r="F59" s="34"/>
      <c r="G59" s="35" t="str">
        <f>+IF((ISNUMBER(B59)/1)=0,"",IF(E59="ppm","--",E59*F59))</f>
        <v/>
      </c>
    </row>
    <row r="60" spans="1:7" ht="48" customHeight="1" x14ac:dyDescent="0.2">
      <c r="A60" s="43"/>
      <c r="B60" s="37">
        <v>10</v>
      </c>
      <c r="C60" s="236" t="s">
        <v>230</v>
      </c>
      <c r="D60" s="98" t="s">
        <v>42</v>
      </c>
      <c r="E60" s="57">
        <v>1</v>
      </c>
      <c r="F60" s="78"/>
      <c r="G60" s="299">
        <f>+IF((ISNUMBER(B60)/1)=0,"",IF(E60="ppm","--",E60*F60))</f>
        <v>0</v>
      </c>
    </row>
    <row r="61" spans="1:7" ht="24.95" customHeight="1" x14ac:dyDescent="0.2">
      <c r="A61" s="128"/>
      <c r="B61" s="225"/>
      <c r="C61" s="226"/>
      <c r="D61" s="227"/>
      <c r="E61" s="228"/>
      <c r="F61" s="52" t="str">
        <f>+UPPER(B58&amp;" / sous-total "&amp;A58)</f>
        <v xml:space="preserve"> PRESCRIPTIONS COMMUNES AUX RÉSEAUX SOUPLES (HORS DESSERTE BT) / DIVERS / SOUS-TOTAL 1000</v>
      </c>
      <c r="G61" s="95">
        <f>SUM(G59:G60)</f>
        <v>0</v>
      </c>
    </row>
    <row r="62" spans="1:7" ht="24.95" customHeight="1" x14ac:dyDescent="0.2">
      <c r="A62" s="267">
        <v>1100</v>
      </c>
      <c r="B62" s="242" t="s">
        <v>136</v>
      </c>
      <c r="C62" s="263"/>
      <c r="D62" s="243"/>
      <c r="E62" s="268"/>
      <c r="F62" s="233"/>
      <c r="G62" s="244"/>
    </row>
    <row r="63" spans="1:7" ht="24.95" customHeight="1" x14ac:dyDescent="0.2">
      <c r="A63" s="32">
        <f>$A$62+COUNT($A$62:A62)</f>
        <v>1101</v>
      </c>
      <c r="B63" s="122" t="s">
        <v>137</v>
      </c>
      <c r="C63" s="235"/>
      <c r="D63" s="136"/>
      <c r="E63" s="93"/>
      <c r="F63" s="34"/>
      <c r="G63" s="35" t="str">
        <f>+IF((ISNUMBER(#REF!)/1)=0,"",IF(E63="ppm","--",E63*F63))</f>
        <v/>
      </c>
    </row>
    <row r="64" spans="1:7" ht="24.95" customHeight="1" x14ac:dyDescent="0.2">
      <c r="A64" s="65"/>
      <c r="B64" s="37">
        <v>10</v>
      </c>
      <c r="C64" s="269" t="s">
        <v>272</v>
      </c>
      <c r="D64" s="196" t="s">
        <v>44</v>
      </c>
      <c r="E64" s="40">
        <v>10</v>
      </c>
      <c r="F64" s="41"/>
      <c r="G64" s="301">
        <f t="shared" ref="G64:G65" si="5">+IF((ISNUMBER(B64)/1)=0,"",IF(E64="ppm","--",E64*F64))</f>
        <v>0</v>
      </c>
    </row>
    <row r="65" spans="1:7" ht="24.95" customHeight="1" x14ac:dyDescent="0.2">
      <c r="A65" s="65"/>
      <c r="B65" s="37">
        <v>20</v>
      </c>
      <c r="C65" s="269" t="s">
        <v>138</v>
      </c>
      <c r="D65" s="196" t="s">
        <v>44</v>
      </c>
      <c r="E65" s="74" t="s">
        <v>39</v>
      </c>
      <c r="F65" s="41"/>
      <c r="G65" s="300" t="str">
        <f t="shared" si="5"/>
        <v>--</v>
      </c>
    </row>
    <row r="66" spans="1:7" ht="24.95" customHeight="1" x14ac:dyDescent="0.2">
      <c r="A66" s="159"/>
      <c r="B66" s="270"/>
      <c r="C66" s="226"/>
      <c r="D66" s="227"/>
      <c r="E66" s="228"/>
      <c r="F66" s="52" t="str">
        <f>+UPPER(B62&amp;" / sous-total "&amp;A62)</f>
        <v>EAU POTABLE / DÉFENSE INCENDIE / SOUS-TOTAL 1100</v>
      </c>
      <c r="G66" s="95">
        <f>SUM(G63:G65)</f>
        <v>0</v>
      </c>
    </row>
    <row r="67" spans="1:7" ht="24.95" customHeight="1" x14ac:dyDescent="0.2">
      <c r="A67" s="274">
        <v>1200</v>
      </c>
      <c r="B67" s="242" t="s">
        <v>139</v>
      </c>
      <c r="C67" s="263"/>
      <c r="D67" s="275"/>
      <c r="E67" s="276"/>
      <c r="F67" s="277"/>
      <c r="G67" s="303"/>
    </row>
    <row r="68" spans="1:7" ht="24" customHeight="1" x14ac:dyDescent="0.2">
      <c r="A68" s="32">
        <f>$A$67+COUNT($A$67:A67)</f>
        <v>1201</v>
      </c>
      <c r="B68" s="122" t="s">
        <v>140</v>
      </c>
      <c r="C68" s="235"/>
      <c r="D68" s="136"/>
      <c r="E68" s="93"/>
      <c r="F68" s="34"/>
      <c r="G68" s="35" t="str">
        <f>+IF((ISNUMBER(B68)/1)=0,"",IF(E68="ppm","--",E68*F68))</f>
        <v/>
      </c>
    </row>
    <row r="69" spans="1:7" ht="24.95" customHeight="1" x14ac:dyDescent="0.2">
      <c r="A69" s="65"/>
      <c r="B69" s="37">
        <v>10</v>
      </c>
      <c r="C69" s="271" t="s">
        <v>141</v>
      </c>
      <c r="D69" s="272" t="s">
        <v>44</v>
      </c>
      <c r="E69" s="81">
        <v>10</v>
      </c>
      <c r="F69" s="105"/>
      <c r="G69" s="299">
        <f t="shared" ref="G69:G76" si="6">+IF((ISNUMBER(B69)/1)=0,"",IF(E69="ppm","--",E69*F69))</f>
        <v>0</v>
      </c>
    </row>
    <row r="70" spans="1:7" s="290" customFormat="1" ht="24" customHeight="1" x14ac:dyDescent="0.2">
      <c r="A70" s="32">
        <f>$A$67+COUNT($A$67:A69)</f>
        <v>1202</v>
      </c>
      <c r="B70" s="122" t="s">
        <v>226</v>
      </c>
      <c r="C70" s="235"/>
      <c r="D70" s="136"/>
      <c r="E70" s="93"/>
      <c r="F70" s="34"/>
      <c r="G70" s="35" t="str">
        <f t="shared" si="6"/>
        <v/>
      </c>
    </row>
    <row r="71" spans="1:7" s="290" customFormat="1" ht="29.25" customHeight="1" x14ac:dyDescent="0.2">
      <c r="A71" s="36"/>
      <c r="B71" s="87">
        <v>10</v>
      </c>
      <c r="C71" s="373" t="s">
        <v>227</v>
      </c>
      <c r="D71" s="272" t="s">
        <v>45</v>
      </c>
      <c r="E71" s="81" t="s">
        <v>39</v>
      </c>
      <c r="F71" s="105"/>
      <c r="G71" s="260" t="str">
        <f t="shared" si="6"/>
        <v>--</v>
      </c>
    </row>
    <row r="72" spans="1:7" ht="24.95" customHeight="1" x14ac:dyDescent="0.2">
      <c r="A72" s="32">
        <f>$A$67+COUNT($A$67:A71)</f>
        <v>1203</v>
      </c>
      <c r="B72" s="122" t="s">
        <v>142</v>
      </c>
      <c r="C72" s="278"/>
      <c r="D72" s="136"/>
      <c r="E72" s="93"/>
      <c r="F72" s="34"/>
      <c r="G72" s="35" t="str">
        <f t="shared" si="6"/>
        <v/>
      </c>
    </row>
    <row r="73" spans="1:7" ht="25.5" customHeight="1" x14ac:dyDescent="0.2">
      <c r="A73" s="36"/>
      <c r="B73" s="37">
        <v>10</v>
      </c>
      <c r="C73" s="245" t="s">
        <v>143</v>
      </c>
      <c r="D73" s="196" t="s">
        <v>45</v>
      </c>
      <c r="E73" s="40" t="s">
        <v>39</v>
      </c>
      <c r="F73" s="41"/>
      <c r="G73" s="301" t="str">
        <f t="shared" si="6"/>
        <v>--</v>
      </c>
    </row>
    <row r="74" spans="1:7" ht="24.95" customHeight="1" x14ac:dyDescent="0.2">
      <c r="A74" s="65"/>
      <c r="B74" s="102">
        <v>20</v>
      </c>
      <c r="C74" s="279" t="s">
        <v>144</v>
      </c>
      <c r="D74" s="280" t="s">
        <v>45</v>
      </c>
      <c r="E74" s="237">
        <v>1</v>
      </c>
      <c r="F74" s="89"/>
      <c r="G74" s="260">
        <f t="shared" si="6"/>
        <v>0</v>
      </c>
    </row>
    <row r="75" spans="1:7" ht="24.95" customHeight="1" x14ac:dyDescent="0.2">
      <c r="A75" s="32">
        <f>$A$67+COUNT($A$67:A74)</f>
        <v>1204</v>
      </c>
      <c r="B75" s="122" t="s">
        <v>145</v>
      </c>
      <c r="C75" s="278"/>
      <c r="D75" s="136"/>
      <c r="E75" s="93"/>
      <c r="F75" s="34"/>
      <c r="G75" s="35" t="str">
        <f t="shared" si="6"/>
        <v/>
      </c>
    </row>
    <row r="76" spans="1:7" ht="24.95" customHeight="1" x14ac:dyDescent="0.2">
      <c r="A76" s="68"/>
      <c r="B76" s="54">
        <v>10</v>
      </c>
      <c r="C76" s="377" t="s">
        <v>212</v>
      </c>
      <c r="D76" s="98" t="s">
        <v>45</v>
      </c>
      <c r="E76" s="57" t="s">
        <v>39</v>
      </c>
      <c r="F76" s="78"/>
      <c r="G76" s="299" t="str">
        <f t="shared" si="6"/>
        <v>--</v>
      </c>
    </row>
    <row r="77" spans="1:7" ht="24.95" customHeight="1" x14ac:dyDescent="0.2">
      <c r="A77" s="32">
        <f>$A$67+COUNT($A$67:A76)</f>
        <v>1205</v>
      </c>
      <c r="B77" s="122" t="s">
        <v>146</v>
      </c>
      <c r="C77" s="235"/>
      <c r="D77" s="136"/>
      <c r="E77" s="93"/>
      <c r="F77" s="34"/>
      <c r="G77" s="95" t="str">
        <f>+IF((ISNUMBER(B77)/1)=0,"",IF(E77="ppm","--",E77*F77))</f>
        <v/>
      </c>
    </row>
    <row r="78" spans="1:7" ht="24.95" customHeight="1" x14ac:dyDescent="0.2">
      <c r="A78" s="65"/>
      <c r="B78" s="37">
        <v>10</v>
      </c>
      <c r="C78" s="271" t="s">
        <v>147</v>
      </c>
      <c r="D78" s="272" t="s">
        <v>45</v>
      </c>
      <c r="E78" s="81" t="s">
        <v>39</v>
      </c>
      <c r="F78" s="105"/>
      <c r="G78" s="260" t="str">
        <f t="shared" ref="G78:G80" si="7">+IF((ISNUMBER(B78)/1)=0,"",IF(E78="ppm","--",E78*F78))</f>
        <v>--</v>
      </c>
    </row>
    <row r="79" spans="1:7" ht="24.95" customHeight="1" x14ac:dyDescent="0.2">
      <c r="A79" s="65"/>
      <c r="B79" s="37">
        <v>20</v>
      </c>
      <c r="C79" s="271" t="s">
        <v>148</v>
      </c>
      <c r="D79" s="272" t="s">
        <v>45</v>
      </c>
      <c r="E79" s="81" t="s">
        <v>39</v>
      </c>
      <c r="F79" s="105"/>
      <c r="G79" s="260" t="str">
        <f t="shared" si="7"/>
        <v>--</v>
      </c>
    </row>
    <row r="80" spans="1:7" ht="24.95" customHeight="1" x14ac:dyDescent="0.2">
      <c r="A80" s="65"/>
      <c r="B80" s="37">
        <v>30</v>
      </c>
      <c r="C80" s="271" t="s">
        <v>149</v>
      </c>
      <c r="D80" s="272" t="s">
        <v>45</v>
      </c>
      <c r="E80" s="40">
        <v>1</v>
      </c>
      <c r="F80" s="105"/>
      <c r="G80" s="299">
        <f t="shared" si="7"/>
        <v>0</v>
      </c>
    </row>
    <row r="81" spans="1:7" ht="24.95" customHeight="1" x14ac:dyDescent="0.2">
      <c r="A81" s="159"/>
      <c r="B81" s="270"/>
      <c r="C81" s="226"/>
      <c r="D81" s="282"/>
      <c r="E81" s="228"/>
      <c r="F81" s="52" t="str">
        <f>+UPPER(B67&amp;" / sous-total "&amp;A67)</f>
        <v>GÉNIE CIVIL TELECOM / SOUS-TOTAL 1200</v>
      </c>
      <c r="G81" s="302">
        <f>SUM(G68:G80)</f>
        <v>0</v>
      </c>
    </row>
    <row r="82" spans="1:7" ht="24.95" customHeight="1" x14ac:dyDescent="0.2">
      <c r="A82" s="283">
        <v>1300</v>
      </c>
      <c r="B82" s="230" t="s">
        <v>150</v>
      </c>
      <c r="C82" s="284"/>
      <c r="D82" s="268"/>
      <c r="E82" s="268"/>
      <c r="F82" s="233"/>
      <c r="G82" s="303"/>
    </row>
    <row r="83" spans="1:7" ht="24.95" customHeight="1" x14ac:dyDescent="0.2">
      <c r="A83" s="32">
        <f>$A$82+COUNT($A$82:A82)</f>
        <v>1301</v>
      </c>
      <c r="B83" s="122" t="s">
        <v>151</v>
      </c>
      <c r="C83" s="235"/>
      <c r="D83" s="136"/>
      <c r="E83" s="93"/>
      <c r="F83" s="34"/>
      <c r="G83" s="35" t="str">
        <f t="shared" ref="G83:G84" si="8">+IF((ISNUMBER(B83)/1)=0,"",IF(E83="ppm","--",E83*F83))</f>
        <v/>
      </c>
    </row>
    <row r="84" spans="1:7" ht="24.95" customHeight="1" x14ac:dyDescent="0.2">
      <c r="A84" s="65"/>
      <c r="B84" s="37">
        <v>10</v>
      </c>
      <c r="C84" s="271" t="s">
        <v>152</v>
      </c>
      <c r="D84" s="272" t="s">
        <v>44</v>
      </c>
      <c r="E84" s="40">
        <v>15</v>
      </c>
      <c r="F84" s="105"/>
      <c r="G84" s="201">
        <f t="shared" si="8"/>
        <v>0</v>
      </c>
    </row>
    <row r="85" spans="1:7" ht="24.95" customHeight="1" x14ac:dyDescent="0.2">
      <c r="A85" s="128"/>
      <c r="B85" s="225"/>
      <c r="C85" s="226"/>
      <c r="D85" s="227"/>
      <c r="E85" s="228"/>
      <c r="F85" s="52" t="str">
        <f>+UPPER(B82&amp;" / sous-total "&amp;A82)</f>
        <v>GÉNIE CIVIL GAZ NATUREL / SOUS-TOTAL 1300</v>
      </c>
      <c r="G85" s="351">
        <f>SUM(G83:G84)</f>
        <v>0</v>
      </c>
    </row>
    <row r="86" spans="1:7" ht="24.95" customHeight="1" x14ac:dyDescent="0.2">
      <c r="A86" s="241">
        <v>1400</v>
      </c>
      <c r="B86" s="242" t="s">
        <v>285</v>
      </c>
      <c r="C86" s="263"/>
      <c r="D86" s="243"/>
      <c r="E86" s="268"/>
      <c r="F86" s="233"/>
      <c r="G86" s="303"/>
    </row>
    <row r="87" spans="1:7" ht="24.95" customHeight="1" x14ac:dyDescent="0.2">
      <c r="A87" s="32">
        <f>$A$86+COUNT($A$86:A86)</f>
        <v>1401</v>
      </c>
      <c r="B87" s="122" t="s">
        <v>153</v>
      </c>
      <c r="C87" s="235"/>
      <c r="D87" s="251"/>
      <c r="E87" s="251"/>
      <c r="F87" s="252"/>
      <c r="G87" s="253"/>
    </row>
    <row r="88" spans="1:7" ht="24.95" customHeight="1" x14ac:dyDescent="0.2">
      <c r="A88" s="285"/>
      <c r="B88" s="246"/>
      <c r="C88" s="286" t="s">
        <v>197</v>
      </c>
      <c r="D88" s="92"/>
      <c r="E88" s="92"/>
      <c r="F88" s="63"/>
      <c r="G88" s="64" t="str">
        <f>+IF((ISNUMBER(B88)/1)=0,"",IF(E88="ppm","--",E88*F88))</f>
        <v/>
      </c>
    </row>
    <row r="89" spans="1:7" ht="24.95" customHeight="1" x14ac:dyDescent="0.2">
      <c r="A89" s="288"/>
      <c r="B89" s="37">
        <v>20</v>
      </c>
      <c r="C89" s="236" t="s">
        <v>154</v>
      </c>
      <c r="D89" s="98" t="s">
        <v>44</v>
      </c>
      <c r="E89" s="57">
        <v>15</v>
      </c>
      <c r="F89" s="78"/>
      <c r="G89" s="260">
        <f>+IF((ISNUMBER(B89)/1)=0,"",IF(E89="ppm","--",E89*F89))</f>
        <v>0</v>
      </c>
    </row>
    <row r="90" spans="1:7" ht="24.95" customHeight="1" x14ac:dyDescent="0.2">
      <c r="A90" s="32">
        <f>$A$86+COUNT($A$86:A89)</f>
        <v>1402</v>
      </c>
      <c r="B90" s="122" t="s">
        <v>286</v>
      </c>
      <c r="C90" s="235"/>
      <c r="D90" s="251"/>
      <c r="E90" s="251"/>
      <c r="F90" s="252"/>
      <c r="G90" s="253"/>
    </row>
    <row r="91" spans="1:7" ht="24.95" customHeight="1" x14ac:dyDescent="0.2">
      <c r="A91" s="287"/>
      <c r="B91" s="37">
        <v>10</v>
      </c>
      <c r="C91" s="273" t="s">
        <v>287</v>
      </c>
      <c r="D91" s="98" t="s">
        <v>44</v>
      </c>
      <c r="E91" s="57">
        <v>55</v>
      </c>
      <c r="F91" s="78"/>
      <c r="G91" s="201">
        <f>+IF((ISNUMBER(B91)/1)=0,"",IF(E91="ppm","--",E91*F91))</f>
        <v>0</v>
      </c>
    </row>
    <row r="92" spans="1:7" ht="24.95" customHeight="1" x14ac:dyDescent="0.2">
      <c r="A92" s="32">
        <f>$A$86+COUNT($A$86:A91)</f>
        <v>1403</v>
      </c>
      <c r="B92" s="122" t="s">
        <v>288</v>
      </c>
      <c r="C92" s="473"/>
      <c r="D92" s="474"/>
      <c r="E92" s="474"/>
      <c r="F92" s="476"/>
      <c r="G92" s="475"/>
    </row>
    <row r="93" spans="1:7" ht="24.95" customHeight="1" x14ac:dyDescent="0.2">
      <c r="A93" s="288"/>
      <c r="B93" s="37">
        <v>10</v>
      </c>
      <c r="C93" s="471" t="s">
        <v>289</v>
      </c>
      <c r="D93" s="472" t="s">
        <v>45</v>
      </c>
      <c r="E93" s="237">
        <v>4</v>
      </c>
      <c r="F93" s="381"/>
      <c r="G93" s="281">
        <f>+IF((ISNUMBER(B93)/1)=0,"",IF(E93="ppm","--",E93*F93))</f>
        <v>0</v>
      </c>
    </row>
    <row r="94" spans="1:7" ht="24.95" customHeight="1" x14ac:dyDescent="0.2">
      <c r="A94" s="159"/>
      <c r="B94" s="270"/>
      <c r="C94" s="226"/>
      <c r="D94" s="227"/>
      <c r="E94" s="228"/>
      <c r="F94" s="52" t="str">
        <f>+UPPER(B86&amp;" / sous-total "&amp;A86)</f>
        <v>CONSTRUCTION DU RÉSEAU BASSE TENSION ET ECLAIRAGE / SOUS-TOTAL 1400</v>
      </c>
      <c r="G94" s="302">
        <f>SUM(G87:G93)</f>
        <v>0</v>
      </c>
    </row>
    <row r="95" spans="1:7" s="290" customFormat="1" ht="24.75" customHeight="1" x14ac:dyDescent="0.2">
      <c r="A95" s="283">
        <v>1500</v>
      </c>
      <c r="B95" s="230" t="s">
        <v>204</v>
      </c>
      <c r="C95" s="284"/>
      <c r="D95" s="268"/>
      <c r="E95" s="268"/>
      <c r="F95" s="233"/>
      <c r="G95" s="347"/>
    </row>
    <row r="96" spans="1:7" s="290" customFormat="1" ht="24.75" customHeight="1" x14ac:dyDescent="0.2">
      <c r="A96" s="32">
        <f>$A$95+COUNT($A95:A$95)</f>
        <v>1501</v>
      </c>
      <c r="B96" s="122" t="s">
        <v>205</v>
      </c>
      <c r="C96" s="235"/>
      <c r="D96" s="251"/>
      <c r="E96" s="251"/>
      <c r="F96" s="252"/>
      <c r="G96" s="253"/>
    </row>
    <row r="97" spans="1:7" s="290" customFormat="1" ht="28.5" customHeight="1" x14ac:dyDescent="0.2">
      <c r="A97" s="287"/>
      <c r="B97" s="37">
        <v>10</v>
      </c>
      <c r="C97" s="273" t="s">
        <v>228</v>
      </c>
      <c r="D97" s="272" t="s">
        <v>44</v>
      </c>
      <c r="E97" s="81" t="s">
        <v>39</v>
      </c>
      <c r="F97" s="105"/>
      <c r="G97" s="260" t="str">
        <f>+IF((ISNUMBER(B97)/1)=0,"",IF(E97="ppm","--",E97*F97))</f>
        <v>--</v>
      </c>
    </row>
    <row r="98" spans="1:7" s="290" customFormat="1" ht="27" customHeight="1" x14ac:dyDescent="0.2">
      <c r="A98" s="288"/>
      <c r="B98" s="37">
        <v>20</v>
      </c>
      <c r="C98" s="236" t="s">
        <v>229</v>
      </c>
      <c r="D98" s="98" t="s">
        <v>44</v>
      </c>
      <c r="E98" s="57" t="s">
        <v>39</v>
      </c>
      <c r="F98" s="78"/>
      <c r="G98" s="201" t="str">
        <f>+IF((ISNUMBER(B98)/1)=0,"",IF(E98="ppm","--",E98*F98))</f>
        <v>--</v>
      </c>
    </row>
    <row r="99" spans="1:7" s="290" customFormat="1" ht="24.75" customHeight="1" x14ac:dyDescent="0.2">
      <c r="A99" s="32">
        <f>$A$95+COUNT($A$95:A98)</f>
        <v>1502</v>
      </c>
      <c r="B99" s="122" t="s">
        <v>206</v>
      </c>
      <c r="C99" s="235"/>
      <c r="D99" s="136"/>
      <c r="E99" s="93"/>
      <c r="F99" s="34"/>
      <c r="G99" s="35" t="str">
        <f>+IF((ISNUMBER(B99)/1)=0,"",IF(E99="ppm","--",E99*F99))</f>
        <v/>
      </c>
    </row>
    <row r="100" spans="1:7" s="290" customFormat="1" ht="24.75" customHeight="1" x14ac:dyDescent="0.2">
      <c r="A100" s="43"/>
      <c r="B100" s="37">
        <v>10</v>
      </c>
      <c r="C100" s="266" t="s">
        <v>207</v>
      </c>
      <c r="D100" s="98" t="s">
        <v>45</v>
      </c>
      <c r="E100" s="57" t="s">
        <v>39</v>
      </c>
      <c r="F100" s="78"/>
      <c r="G100" s="201" t="str">
        <f>+IF((ISNUMBER(B100)/1)=0,"",IF(E100="ppm","--",E100*F100))</f>
        <v>--</v>
      </c>
    </row>
    <row r="101" spans="1:7" s="290" customFormat="1" ht="24.75" customHeight="1" x14ac:dyDescent="0.2">
      <c r="A101" s="128"/>
      <c r="B101" s="225"/>
      <c r="C101" s="226"/>
      <c r="D101" s="227"/>
      <c r="E101" s="228"/>
      <c r="F101" s="52" t="str">
        <f>+UPPER(B95&amp;" / sous-total "&amp;A95)</f>
        <v>INFRASTRUCTURE DE RECHARGE DES VÉHICULES ELECTRIQUES / SOUS-TOTAL 1500</v>
      </c>
      <c r="G101" s="348">
        <f>SUM(G96:G100)</f>
        <v>0</v>
      </c>
    </row>
  </sheetData>
  <mergeCells count="3">
    <mergeCell ref="B10:C10"/>
    <mergeCell ref="A7:B7"/>
    <mergeCell ref="G1:G2"/>
  </mergeCells>
  <conditionalFormatting sqref="G11:G12 G18:G19">
    <cfRule type="cellIs" dxfId="23" priority="42" operator="lessThanOrEqual">
      <formula>0</formula>
    </cfRule>
  </conditionalFormatting>
  <conditionalFormatting sqref="G15">
    <cfRule type="cellIs" dxfId="22" priority="41" operator="lessThanOrEqual">
      <formula>0</formula>
    </cfRule>
  </conditionalFormatting>
  <conditionalFormatting sqref="G22">
    <cfRule type="cellIs" dxfId="21" priority="16" operator="lessThanOrEqual">
      <formula>0</formula>
    </cfRule>
  </conditionalFormatting>
  <conditionalFormatting sqref="G25">
    <cfRule type="cellIs" dxfId="20" priority="36" operator="lessThanOrEqual">
      <formula>0</formula>
    </cfRule>
  </conditionalFormatting>
  <conditionalFormatting sqref="G28">
    <cfRule type="cellIs" dxfId="19" priority="35" operator="lessThanOrEqual">
      <formula>0</formula>
    </cfRule>
  </conditionalFormatting>
  <conditionalFormatting sqref="G30:G31">
    <cfRule type="cellIs" dxfId="18" priority="15" operator="lessThanOrEqual">
      <formula>0</formula>
    </cfRule>
  </conditionalFormatting>
  <conditionalFormatting sqref="G35:G39">
    <cfRule type="cellIs" dxfId="17" priority="3" operator="lessThanOrEqual">
      <formula>0</formula>
    </cfRule>
  </conditionalFormatting>
  <conditionalFormatting sqref="G41">
    <cfRule type="cellIs" dxfId="16" priority="4" operator="lessThanOrEqual">
      <formula>0</formula>
    </cfRule>
  </conditionalFormatting>
  <conditionalFormatting sqref="G43">
    <cfRule type="cellIs" dxfId="15" priority="5" operator="lessThanOrEqual">
      <formula>0</formula>
    </cfRule>
  </conditionalFormatting>
  <conditionalFormatting sqref="G45">
    <cfRule type="cellIs" dxfId="14" priority="6" operator="lessThanOrEqual">
      <formula>0</formula>
    </cfRule>
  </conditionalFormatting>
  <conditionalFormatting sqref="G48">
    <cfRule type="cellIs" dxfId="13" priority="14" operator="lessThanOrEqual">
      <formula>0</formula>
    </cfRule>
  </conditionalFormatting>
  <conditionalFormatting sqref="G50">
    <cfRule type="cellIs" dxfId="12" priority="13" operator="lessThanOrEqual">
      <formula>0</formula>
    </cfRule>
  </conditionalFormatting>
  <conditionalFormatting sqref="G52">
    <cfRule type="cellIs" dxfId="11" priority="32" operator="lessThanOrEqual">
      <formula>0</formula>
    </cfRule>
  </conditionalFormatting>
  <conditionalFormatting sqref="G54">
    <cfRule type="cellIs" dxfId="10" priority="18" operator="lessThanOrEqual">
      <formula>0</formula>
    </cfRule>
  </conditionalFormatting>
  <conditionalFormatting sqref="G56:G57">
    <cfRule type="cellIs" dxfId="9" priority="19" operator="lessThanOrEqual">
      <formula>0</formula>
    </cfRule>
  </conditionalFormatting>
  <conditionalFormatting sqref="G60:G61">
    <cfRule type="cellIs" dxfId="8" priority="29" operator="lessThanOrEqual">
      <formula>0</formula>
    </cfRule>
  </conditionalFormatting>
  <conditionalFormatting sqref="G64:G67">
    <cfRule type="cellIs" dxfId="7" priority="12" operator="lessThanOrEqual">
      <formula>0</formula>
    </cfRule>
  </conditionalFormatting>
  <conditionalFormatting sqref="G69:G71">
    <cfRule type="cellIs" dxfId="6" priority="10" operator="lessThanOrEqual">
      <formula>0</formula>
    </cfRule>
  </conditionalFormatting>
  <conditionalFormatting sqref="G73:G74">
    <cfRule type="cellIs" dxfId="5" priority="1" operator="lessThanOrEqual">
      <formula>0</formula>
    </cfRule>
  </conditionalFormatting>
  <conditionalFormatting sqref="G76:G77">
    <cfRule type="cellIs" dxfId="4" priority="26" operator="lessThanOrEqual">
      <formula>0</formula>
    </cfRule>
  </conditionalFormatting>
  <conditionalFormatting sqref="G80:G82">
    <cfRule type="cellIs" dxfId="3" priority="9" operator="lessThanOrEqual">
      <formula>0</formula>
    </cfRule>
  </conditionalFormatting>
  <conditionalFormatting sqref="G84:G86">
    <cfRule type="cellIs" dxfId="2" priority="8" operator="lessThanOrEqual">
      <formula>0</formula>
    </cfRule>
  </conditionalFormatting>
  <conditionalFormatting sqref="G89 G91 G93:G101">
    <cfRule type="cellIs" dxfId="1" priority="7" operator="lessThanOrEqual">
      <formula>0</formula>
    </cfRule>
  </conditionalFormatting>
  <pageMargins left="0.39370078740157483" right="0.35433070866141736" top="0.39370078740157483" bottom="0.62992125984251968" header="0.27559055118110237" footer="0.19685039370078741"/>
  <pageSetup paperSize="9" orientation="portrait" r:id="rId1"/>
  <headerFooter alignWithMargins="0">
    <oddFooter>&amp;R&amp;"Arial,Gras"&amp;8[&amp;P/&amp;N]</oddFooter>
  </headerFooter>
  <rowBreaks count="3" manualBreakCount="3">
    <brk id="31" max="16383" man="1"/>
    <brk id="54" max="16383" man="1"/>
    <brk id="8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B365D-2552-4EA6-B38A-F7126D2B73BD}">
  <dimension ref="A1:G108"/>
  <sheetViews>
    <sheetView showGridLines="0" tabSelected="1" view="pageBreakPreview" zoomScale="130" zoomScaleNormal="115" zoomScaleSheetLayoutView="130" workbookViewId="0">
      <selection activeCell="C15" sqref="C15:D15"/>
    </sheetView>
  </sheetViews>
  <sheetFormatPr baseColWidth="10" defaultRowHeight="12.75" x14ac:dyDescent="0.2"/>
  <cols>
    <col min="1" max="1" width="4.7109375" customWidth="1"/>
    <col min="2" max="2" width="3.7109375" customWidth="1"/>
    <col min="3" max="3" width="54.85546875" customWidth="1"/>
    <col min="4" max="4" width="5.140625" customWidth="1"/>
    <col min="5" max="5" width="5.7109375" customWidth="1"/>
    <col min="6" max="6" width="9.42578125" customWidth="1"/>
    <col min="7" max="7" width="14.28515625" customWidth="1"/>
  </cols>
  <sheetData>
    <row r="1" spans="1:7" ht="15" customHeight="1" x14ac:dyDescent="0.2">
      <c r="A1" s="1" t="s">
        <v>67</v>
      </c>
      <c r="B1" s="2"/>
      <c r="C1" s="3"/>
      <c r="D1" s="2"/>
      <c r="E1" s="4"/>
      <c r="F1" s="5"/>
      <c r="G1" s="447"/>
    </row>
    <row r="2" spans="1:7" ht="15" customHeight="1" x14ac:dyDescent="0.2">
      <c r="A2" s="6"/>
      <c r="B2" s="6"/>
      <c r="C2" s="7"/>
      <c r="D2" s="6"/>
      <c r="E2" s="8"/>
      <c r="F2" s="5"/>
      <c r="G2" s="447"/>
    </row>
    <row r="3" spans="1:7" ht="15" customHeight="1" x14ac:dyDescent="0.2">
      <c r="A3" s="175" t="s">
        <v>194</v>
      </c>
      <c r="B3" s="9"/>
      <c r="C3" s="10"/>
      <c r="D3" s="6"/>
      <c r="E3" s="11"/>
      <c r="F3" s="12"/>
      <c r="G3" s="13"/>
    </row>
    <row r="4" spans="1:7" ht="15" customHeight="1" x14ac:dyDescent="0.2">
      <c r="A4" s="446"/>
      <c r="B4" s="446"/>
      <c r="C4" s="446"/>
      <c r="D4" s="8"/>
      <c r="E4" s="11"/>
      <c r="F4" s="12"/>
      <c r="G4" s="12"/>
    </row>
    <row r="5" spans="1:7" ht="15" customHeight="1" x14ac:dyDescent="0.2">
      <c r="A5" s="18"/>
      <c r="B5" s="19"/>
      <c r="C5" s="19"/>
      <c r="D5" s="19"/>
      <c r="E5" s="19"/>
      <c r="F5" s="19"/>
      <c r="G5" s="19"/>
    </row>
    <row r="6" spans="1:7" ht="15" customHeight="1" x14ac:dyDescent="0.2">
      <c r="A6" s="367" t="str">
        <f>+A3</f>
        <v>Chapitre aménagements paysagers</v>
      </c>
      <c r="B6" s="368"/>
      <c r="C6" s="368"/>
      <c r="D6" s="369"/>
      <c r="E6" s="369"/>
      <c r="F6" s="370"/>
      <c r="G6" s="371" t="str">
        <f>UPPER(A1)</f>
        <v>DÉCOMPOSITION DU PRIX GLOBAL ET FORFAITAIRE</v>
      </c>
    </row>
    <row r="7" spans="1:7" x14ac:dyDescent="0.2">
      <c r="A7" s="436" t="s">
        <v>26</v>
      </c>
      <c r="B7" s="437"/>
      <c r="C7" s="443" t="s">
        <v>40</v>
      </c>
      <c r="D7" s="443" t="s">
        <v>41</v>
      </c>
      <c r="E7" s="443" t="s">
        <v>27</v>
      </c>
      <c r="F7" s="304" t="s">
        <v>28</v>
      </c>
      <c r="G7" s="470" t="s">
        <v>29</v>
      </c>
    </row>
    <row r="8" spans="1:7" x14ac:dyDescent="0.2">
      <c r="A8" s="438"/>
      <c r="B8" s="439"/>
      <c r="C8" s="444"/>
      <c r="D8" s="444"/>
      <c r="E8" s="444"/>
      <c r="F8" s="305" t="s">
        <v>30</v>
      </c>
      <c r="G8" s="450"/>
    </row>
    <row r="9" spans="1:7" ht="12.75" customHeight="1" x14ac:dyDescent="0.2">
      <c r="A9" s="211"/>
      <c r="B9" s="211"/>
      <c r="C9" s="211"/>
      <c r="D9" s="211"/>
      <c r="E9" s="211"/>
      <c r="F9" s="218"/>
      <c r="G9" s="219"/>
    </row>
    <row r="10" spans="1:7" ht="24.95" customHeight="1" x14ac:dyDescent="0.2">
      <c r="A10" s="309">
        <v>1600</v>
      </c>
      <c r="B10" s="429" t="s">
        <v>156</v>
      </c>
      <c r="C10" s="466"/>
      <c r="D10" s="466"/>
      <c r="E10" s="466"/>
      <c r="F10" s="466"/>
      <c r="G10" s="467"/>
    </row>
    <row r="11" spans="1:7" ht="24.95" customHeight="1" x14ac:dyDescent="0.2">
      <c r="A11" s="32">
        <f>$A$10+COUNT($A$10:A10)</f>
        <v>1601</v>
      </c>
      <c r="B11" s="427" t="s">
        <v>157</v>
      </c>
      <c r="C11" s="465"/>
      <c r="D11" s="136"/>
      <c r="E11" s="93"/>
      <c r="F11" s="34"/>
      <c r="G11" s="35" t="str">
        <f t="shared" ref="G11:G17" si="0">+IF((ISNUMBER(B11)/1)=0,"",IF(E11="ppm","--",E11*F11))</f>
        <v/>
      </c>
    </row>
    <row r="12" spans="1:7" ht="24.95" customHeight="1" x14ac:dyDescent="0.2">
      <c r="A12" s="65"/>
      <c r="B12" s="73"/>
      <c r="C12" s="205" t="s">
        <v>199</v>
      </c>
      <c r="D12" s="91"/>
      <c r="E12" s="92"/>
      <c r="F12" s="63"/>
      <c r="G12" s="64"/>
    </row>
    <row r="13" spans="1:7" ht="39.75" customHeight="1" x14ac:dyDescent="0.2">
      <c r="A13" s="43"/>
      <c r="B13" s="87">
        <v>10</v>
      </c>
      <c r="C13" s="45" t="s">
        <v>200</v>
      </c>
      <c r="D13" s="72" t="s">
        <v>42</v>
      </c>
      <c r="E13" s="153">
        <v>1</v>
      </c>
      <c r="F13" s="78"/>
      <c r="G13" s="201">
        <f t="shared" si="0"/>
        <v>0</v>
      </c>
    </row>
    <row r="14" spans="1:7" ht="24.95" customHeight="1" x14ac:dyDescent="0.2">
      <c r="A14" s="32">
        <f>$A$10+COUNT($A$10:A13)</f>
        <v>1602</v>
      </c>
      <c r="B14" s="427" t="s">
        <v>158</v>
      </c>
      <c r="C14" s="465"/>
      <c r="D14" s="136"/>
      <c r="E14" s="93"/>
      <c r="F14" s="310"/>
      <c r="G14" s="311"/>
    </row>
    <row r="15" spans="1:7" ht="27" customHeight="1" x14ac:dyDescent="0.2">
      <c r="A15" s="65"/>
      <c r="B15" s="312"/>
      <c r="C15" s="346" t="s">
        <v>201</v>
      </c>
      <c r="D15" s="91"/>
      <c r="E15" s="92"/>
      <c r="F15" s="313"/>
      <c r="G15" s="345"/>
    </row>
    <row r="16" spans="1:7" ht="24.95" customHeight="1" x14ac:dyDescent="0.2">
      <c r="A16" s="43"/>
      <c r="B16" s="87">
        <v>10</v>
      </c>
      <c r="C16" s="55" t="s">
        <v>202</v>
      </c>
      <c r="D16" s="72" t="s">
        <v>42</v>
      </c>
      <c r="E16" s="153" t="s">
        <v>39</v>
      </c>
      <c r="F16" s="78"/>
      <c r="G16" s="299" t="str">
        <f t="shared" si="0"/>
        <v>--</v>
      </c>
    </row>
    <row r="17" spans="1:7" ht="24.95" customHeight="1" x14ac:dyDescent="0.2">
      <c r="A17" s="32">
        <f>$A$10+COUNT($A$10:A16)</f>
        <v>1603</v>
      </c>
      <c r="B17" s="427" t="s">
        <v>159</v>
      </c>
      <c r="C17" s="465"/>
      <c r="D17" s="136"/>
      <c r="E17" s="93"/>
      <c r="F17" s="34"/>
      <c r="G17" s="35" t="str">
        <f t="shared" si="0"/>
        <v/>
      </c>
    </row>
    <row r="18" spans="1:7" ht="24.95" customHeight="1" x14ac:dyDescent="0.2">
      <c r="A18" s="43"/>
      <c r="B18" s="87">
        <v>10</v>
      </c>
      <c r="C18" s="55" t="s">
        <v>160</v>
      </c>
      <c r="D18" s="72" t="s">
        <v>43</v>
      </c>
      <c r="E18" s="153"/>
      <c r="F18" s="78"/>
      <c r="G18" s="201">
        <f>+IF((ISNUMBER(B18)/1)=0,"",IF(E18="ppm","--",E18*F18))</f>
        <v>0</v>
      </c>
    </row>
    <row r="19" spans="1:7" ht="24.95" customHeight="1" x14ac:dyDescent="0.2">
      <c r="A19" s="32">
        <f>$A$10+COUNT($A$10:A18)</f>
        <v>1604</v>
      </c>
      <c r="B19" s="433" t="s">
        <v>161</v>
      </c>
      <c r="C19" s="469"/>
      <c r="D19" s="136"/>
      <c r="E19" s="93"/>
      <c r="F19" s="34"/>
      <c r="G19" s="35" t="str">
        <f>+IF((ISNUMBER(B19)/1)=0,"",IF(E19="ppm","--",E19*F19))</f>
        <v/>
      </c>
    </row>
    <row r="20" spans="1:7" ht="51.6" customHeight="1" x14ac:dyDescent="0.2">
      <c r="A20" s="43"/>
      <c r="B20" s="87">
        <v>10</v>
      </c>
      <c r="C20" s="55" t="s">
        <v>236</v>
      </c>
      <c r="D20" s="72" t="s">
        <v>13</v>
      </c>
      <c r="E20" s="153">
        <f>MROUND(0.3*E18+1.5*SUM(E31)+0.6*(E39+E45+E44),5)</f>
        <v>170</v>
      </c>
      <c r="F20" s="78"/>
      <c r="G20" s="201">
        <f>+IF((ISNUMBER(B20)/1)=0,"",IF(E20="ppm","--",E20*F20))</f>
        <v>0</v>
      </c>
    </row>
    <row r="21" spans="1:7" ht="24.95" customHeight="1" x14ac:dyDescent="0.2">
      <c r="A21" s="32">
        <f>$A$10+COUNT($A$10:A20)</f>
        <v>1605</v>
      </c>
      <c r="B21" s="427" t="s">
        <v>162</v>
      </c>
      <c r="C21" s="465"/>
      <c r="D21" s="88"/>
      <c r="E21" s="74"/>
      <c r="F21" s="314"/>
      <c r="G21" s="281" t="str">
        <f>+IF((ISNUMBER(B21)/1)=0,"",IF(E21="ppm","--",E21*F21))</f>
        <v/>
      </c>
    </row>
    <row r="22" spans="1:7" ht="24.95" customHeight="1" x14ac:dyDescent="0.2">
      <c r="A22" s="65"/>
      <c r="B22" s="87">
        <v>10</v>
      </c>
      <c r="C22" s="55" t="s">
        <v>163</v>
      </c>
      <c r="D22" s="72" t="s">
        <v>13</v>
      </c>
      <c r="E22" s="153">
        <f>+E20</f>
        <v>170</v>
      </c>
      <c r="F22" s="78"/>
      <c r="G22" s="201">
        <f>+IF((ISNUMBER(B22)/1)=0,"",IF(E22="ppm","--",E22*F22))</f>
        <v>0</v>
      </c>
    </row>
    <row r="23" spans="1:7" ht="24.95" customHeight="1" x14ac:dyDescent="0.2">
      <c r="A23" s="307"/>
      <c r="B23" s="51"/>
      <c r="C23" s="51"/>
      <c r="D23" s="51"/>
      <c r="E23" s="51"/>
      <c r="F23" s="52" t="str">
        <f>+UPPER(B10&amp;" / sous-total "&amp;A10)</f>
        <v>NETTOYAGE DES TERRAINS / PRÉPARATIONS / SOUS-TOTAL 1600</v>
      </c>
      <c r="G23" s="308">
        <f>SUM(G11:G22)</f>
        <v>0</v>
      </c>
    </row>
    <row r="24" spans="1:7" ht="24.95" customHeight="1" x14ac:dyDescent="0.2">
      <c r="A24" s="28">
        <v>1700</v>
      </c>
      <c r="B24" s="429" t="s">
        <v>164</v>
      </c>
      <c r="C24" s="466"/>
      <c r="D24" s="466"/>
      <c r="E24" s="466"/>
      <c r="F24" s="466"/>
      <c r="G24" s="467"/>
    </row>
    <row r="25" spans="1:7" ht="24.95" customHeight="1" x14ac:dyDescent="0.2">
      <c r="A25" s="32">
        <f>$A$24+COUNT($A$24:A24)</f>
        <v>1701</v>
      </c>
      <c r="B25" s="427" t="s">
        <v>165</v>
      </c>
      <c r="C25" s="465"/>
      <c r="D25" s="136"/>
      <c r="E25" s="375"/>
      <c r="F25" s="34"/>
      <c r="G25" s="35" t="str">
        <f t="shared" ref="G25:G26" si="1">+IF((ISNUMBER(B25)/1)=0,"",IF(E25="ppm","--",E25*F25))</f>
        <v/>
      </c>
    </row>
    <row r="26" spans="1:7" ht="24.95" customHeight="1" x14ac:dyDescent="0.2">
      <c r="A26" s="43"/>
      <c r="B26" s="87">
        <v>10</v>
      </c>
      <c r="C26" s="69" t="s">
        <v>166</v>
      </c>
      <c r="D26" s="72" t="s">
        <v>43</v>
      </c>
      <c r="E26" s="47"/>
      <c r="F26" s="78"/>
      <c r="G26" s="201">
        <f t="shared" si="1"/>
        <v>0</v>
      </c>
    </row>
    <row r="27" spans="1:7" ht="24.95" customHeight="1" x14ac:dyDescent="0.2">
      <c r="A27" s="307"/>
      <c r="B27" s="51"/>
      <c r="C27" s="51"/>
      <c r="D27" s="51"/>
      <c r="E27" s="51"/>
      <c r="F27" s="52" t="str">
        <f>+UPPER(B24&amp;" / sous-total "&amp;A24)</f>
        <v>ENGAZONNEMENTS - ENHERBEMENTS / SOUS-TOTAL 1700</v>
      </c>
      <c r="G27" s="308">
        <f>SUM(G25:G26)</f>
        <v>0</v>
      </c>
    </row>
    <row r="28" spans="1:7" ht="24.95" customHeight="1" x14ac:dyDescent="0.2">
      <c r="A28" s="28">
        <v>1800</v>
      </c>
      <c r="B28" s="429" t="s">
        <v>167</v>
      </c>
      <c r="C28" s="466"/>
      <c r="D28" s="466"/>
      <c r="E28" s="466"/>
      <c r="F28" s="466"/>
      <c r="G28" s="467"/>
    </row>
    <row r="29" spans="1:7" ht="24.95" customHeight="1" x14ac:dyDescent="0.2">
      <c r="A29" s="32">
        <f>$A$28+COUNT($A$28:A28)</f>
        <v>1801</v>
      </c>
      <c r="B29" s="427" t="s">
        <v>168</v>
      </c>
      <c r="C29" s="465"/>
      <c r="D29" s="136"/>
      <c r="E29" s="93"/>
      <c r="F29" s="34"/>
      <c r="G29" s="35" t="str">
        <f>+IF((ISNUMBER(B29)/1)=0,"",IF(E29="ppm","--",E29*F29))</f>
        <v/>
      </c>
    </row>
    <row r="30" spans="1:7" ht="27" customHeight="1" x14ac:dyDescent="0.2">
      <c r="A30" s="65"/>
      <c r="B30" s="312"/>
      <c r="C30" s="346" t="s">
        <v>235</v>
      </c>
      <c r="D30" s="91"/>
      <c r="E30" s="92"/>
      <c r="F30" s="313"/>
      <c r="G30" s="345"/>
    </row>
    <row r="31" spans="1:7" ht="24.95" customHeight="1" x14ac:dyDescent="0.2">
      <c r="A31" s="43"/>
      <c r="B31" s="54">
        <v>10</v>
      </c>
      <c r="C31" s="69" t="s">
        <v>234</v>
      </c>
      <c r="D31" s="72" t="s">
        <v>45</v>
      </c>
      <c r="E31" s="153">
        <v>1</v>
      </c>
      <c r="F31" s="123"/>
      <c r="G31" s="376">
        <f t="shared" ref="G31:G45" si="2">+IF((ISNUMBER(B31)/1)=0,"",IF(E31="ppm","--",E31*F31))</f>
        <v>0</v>
      </c>
    </row>
    <row r="32" spans="1:7" ht="24.95" customHeight="1" x14ac:dyDescent="0.2">
      <c r="A32" s="32">
        <f>$A$28+COUNT($A$28:A31)</f>
        <v>1802</v>
      </c>
      <c r="B32" s="427" t="s">
        <v>169</v>
      </c>
      <c r="C32" s="465"/>
      <c r="D32" s="136"/>
      <c r="E32" s="93"/>
      <c r="F32" s="34"/>
      <c r="G32" s="35" t="str">
        <f t="shared" si="2"/>
        <v/>
      </c>
    </row>
    <row r="33" spans="1:7" ht="27" customHeight="1" x14ac:dyDescent="0.2">
      <c r="A33" s="65"/>
      <c r="B33" s="312"/>
      <c r="C33" s="346" t="s">
        <v>267</v>
      </c>
      <c r="D33" s="91"/>
      <c r="E33" s="92"/>
      <c r="F33" s="313"/>
      <c r="G33" s="345"/>
    </row>
    <row r="34" spans="1:7" ht="24.95" customHeight="1" x14ac:dyDescent="0.2">
      <c r="A34" s="65"/>
      <c r="B34" s="87">
        <v>10</v>
      </c>
      <c r="C34" s="66" t="s">
        <v>170</v>
      </c>
      <c r="D34" s="137" t="s">
        <v>45</v>
      </c>
      <c r="E34" s="306">
        <v>8</v>
      </c>
      <c r="F34" s="41"/>
      <c r="G34" s="198">
        <f t="shared" si="2"/>
        <v>0</v>
      </c>
    </row>
    <row r="35" spans="1:7" ht="24.95" customHeight="1" x14ac:dyDescent="0.2">
      <c r="A35" s="65"/>
      <c r="B35" s="87">
        <v>20</v>
      </c>
      <c r="C35" s="66" t="s">
        <v>171</v>
      </c>
      <c r="D35" s="137" t="s">
        <v>45</v>
      </c>
      <c r="E35" s="315">
        <v>8</v>
      </c>
      <c r="F35" s="41"/>
      <c r="G35" s="198">
        <f t="shared" si="2"/>
        <v>0</v>
      </c>
    </row>
    <row r="36" spans="1:7" ht="24.95" customHeight="1" x14ac:dyDescent="0.2">
      <c r="A36" s="43"/>
      <c r="B36" s="54">
        <v>70</v>
      </c>
      <c r="C36" s="69" t="s">
        <v>172</v>
      </c>
      <c r="D36" s="135" t="s">
        <v>45</v>
      </c>
      <c r="E36" s="47">
        <v>10</v>
      </c>
      <c r="F36" s="78"/>
      <c r="G36" s="201">
        <f t="shared" si="2"/>
        <v>0</v>
      </c>
    </row>
    <row r="37" spans="1:7" ht="24.95" customHeight="1" x14ac:dyDescent="0.2">
      <c r="A37" s="32">
        <f>$A$28+COUNT($A$28:A36)</f>
        <v>1803</v>
      </c>
      <c r="B37" s="427" t="s">
        <v>173</v>
      </c>
      <c r="C37" s="465"/>
      <c r="D37" s="136"/>
      <c r="E37" s="93"/>
      <c r="F37" s="34"/>
      <c r="G37" s="35" t="str">
        <f t="shared" si="2"/>
        <v/>
      </c>
    </row>
    <row r="38" spans="1:7" ht="27" customHeight="1" x14ac:dyDescent="0.2">
      <c r="A38" s="65"/>
      <c r="B38" s="312"/>
      <c r="C38" s="346" t="s">
        <v>232</v>
      </c>
      <c r="D38" s="91"/>
      <c r="E38" s="92"/>
      <c r="F38" s="313"/>
      <c r="G38" s="345"/>
    </row>
    <row r="39" spans="1:7" ht="24.95" customHeight="1" x14ac:dyDescent="0.2">
      <c r="A39" s="65"/>
      <c r="B39" s="87">
        <v>10</v>
      </c>
      <c r="C39" s="79" t="s">
        <v>174</v>
      </c>
      <c r="D39" s="80" t="s">
        <v>43</v>
      </c>
      <c r="E39" s="306">
        <v>195</v>
      </c>
      <c r="F39" s="105"/>
      <c r="G39" s="260">
        <f t="shared" si="2"/>
        <v>0</v>
      </c>
    </row>
    <row r="40" spans="1:7" ht="24.95" customHeight="1" x14ac:dyDescent="0.2">
      <c r="A40" s="65"/>
      <c r="B40" s="87">
        <v>20</v>
      </c>
      <c r="C40" s="79" t="s">
        <v>175</v>
      </c>
      <c r="D40" s="80" t="s">
        <v>43</v>
      </c>
      <c r="E40" s="306" t="s">
        <v>39</v>
      </c>
      <c r="F40" s="105"/>
      <c r="G40" s="260" t="str">
        <f t="shared" si="2"/>
        <v>--</v>
      </c>
    </row>
    <row r="41" spans="1:7" ht="24.95" customHeight="1" x14ac:dyDescent="0.2">
      <c r="A41" s="65"/>
      <c r="B41" s="87">
        <v>30</v>
      </c>
      <c r="C41" s="79" t="s">
        <v>262</v>
      </c>
      <c r="D41" s="80" t="s">
        <v>43</v>
      </c>
      <c r="E41" s="306">
        <f>+E39</f>
        <v>195</v>
      </c>
      <c r="F41" s="105"/>
      <c r="G41" s="260">
        <f>+IF((ISNUMBER(B41)/1)=0,"",IF(E41="ppm","--",E41*F41))</f>
        <v>0</v>
      </c>
    </row>
    <row r="42" spans="1:7" ht="24.95" customHeight="1" x14ac:dyDescent="0.2">
      <c r="A42" s="32">
        <f>$A$28+COUNT($A$28:A41)</f>
        <v>1804</v>
      </c>
      <c r="B42" s="427" t="s">
        <v>176</v>
      </c>
      <c r="C42" s="465"/>
      <c r="D42" s="136"/>
      <c r="E42" s="93"/>
      <c r="F42" s="34"/>
      <c r="G42" s="35" t="str">
        <f t="shared" si="2"/>
        <v/>
      </c>
    </row>
    <row r="43" spans="1:7" ht="27" customHeight="1" x14ac:dyDescent="0.2">
      <c r="A43" s="65"/>
      <c r="B43" s="312"/>
      <c r="C43" s="346" t="s">
        <v>263</v>
      </c>
      <c r="D43" s="91"/>
      <c r="E43" s="92"/>
      <c r="F43" s="313"/>
      <c r="G43" s="345"/>
    </row>
    <row r="44" spans="1:7" ht="94.15" customHeight="1" x14ac:dyDescent="0.2">
      <c r="A44" s="65"/>
      <c r="B44" s="87">
        <v>10</v>
      </c>
      <c r="C44" s="79" t="s">
        <v>264</v>
      </c>
      <c r="D44" s="80" t="s">
        <v>43</v>
      </c>
      <c r="E44" s="306">
        <v>30</v>
      </c>
      <c r="F44" s="105"/>
      <c r="G44" s="260">
        <f t="shared" ref="G44" si="3">+IF((ISNUMBER(B44)/1)=0,"",IF(E44="ppm","--",E44*F44))</f>
        <v>0</v>
      </c>
    </row>
    <row r="45" spans="1:7" ht="91.9" customHeight="1" x14ac:dyDescent="0.2">
      <c r="A45" s="65"/>
      <c r="B45" s="87">
        <v>20</v>
      </c>
      <c r="C45" s="79" t="s">
        <v>265</v>
      </c>
      <c r="D45" s="80" t="s">
        <v>43</v>
      </c>
      <c r="E45" s="306">
        <f>+E57+E58</f>
        <v>55</v>
      </c>
      <c r="F45" s="105"/>
      <c r="G45" s="260">
        <f t="shared" si="2"/>
        <v>0</v>
      </c>
    </row>
    <row r="46" spans="1:7" ht="24.95" customHeight="1" x14ac:dyDescent="0.2">
      <c r="A46" s="159"/>
      <c r="B46" s="213"/>
      <c r="C46" s="129"/>
      <c r="D46" s="51"/>
      <c r="E46" s="51"/>
      <c r="F46" s="52" t="str">
        <f>+UPPER(B28&amp;" / sous-total "&amp;A28)</f>
        <v>PLANTATIONS / SOUS-TOTAL 1800</v>
      </c>
      <c r="G46" s="308">
        <f>SUM(G29:G45)</f>
        <v>0</v>
      </c>
    </row>
    <row r="47" spans="1:7" ht="24.95" customHeight="1" x14ac:dyDescent="0.2">
      <c r="A47" s="318">
        <v>1900</v>
      </c>
      <c r="B47" s="429" t="s">
        <v>177</v>
      </c>
      <c r="C47" s="466"/>
      <c r="D47" s="466"/>
      <c r="E47" s="466"/>
      <c r="F47" s="466"/>
      <c r="G47" s="467"/>
    </row>
    <row r="48" spans="1:7" ht="24.95" customHeight="1" x14ac:dyDescent="0.2">
      <c r="A48" s="32">
        <f>$A$47+COUNT($A47:A$47)</f>
        <v>1901</v>
      </c>
      <c r="B48" s="427" t="s">
        <v>178</v>
      </c>
      <c r="C48" s="465"/>
      <c r="D48" s="136"/>
      <c r="E48" s="93"/>
      <c r="F48" s="34"/>
      <c r="G48" s="35" t="str">
        <f>+IF((ISNUMBER(B48)/1)=0,"",IF(E48="ppm","--",E48*F48))</f>
        <v/>
      </c>
    </row>
    <row r="49" spans="1:7" ht="24.95" customHeight="1" x14ac:dyDescent="0.2">
      <c r="A49" s="65"/>
      <c r="B49" s="312"/>
      <c r="C49" s="205" t="s">
        <v>233</v>
      </c>
      <c r="D49" s="316"/>
      <c r="E49" s="92"/>
      <c r="F49" s="317"/>
      <c r="G49" s="64" t="str">
        <f>+IF((ISNUMBER(B49)/1)=0,"",IF(E49="ppm","--",E49*F49))</f>
        <v/>
      </c>
    </row>
    <row r="50" spans="1:7" ht="27.75" customHeight="1" x14ac:dyDescent="0.2">
      <c r="A50" s="157"/>
      <c r="B50" s="54">
        <v>10</v>
      </c>
      <c r="C50" s="55" t="s">
        <v>266</v>
      </c>
      <c r="D50" s="72" t="s">
        <v>42</v>
      </c>
      <c r="E50" s="153">
        <v>1</v>
      </c>
      <c r="F50" s="78"/>
      <c r="G50" s="201">
        <f>+IF((ISNUMBER(B50)/1)=0,"",IF(E50="ppm","--",E50*F50))</f>
        <v>0</v>
      </c>
    </row>
    <row r="51" spans="1:7" s="410" customFormat="1" ht="24.95" customHeight="1" x14ac:dyDescent="0.2">
      <c r="A51" s="32">
        <f>$A$47+COUNT($A$47:A50)</f>
        <v>1902</v>
      </c>
      <c r="B51" s="455" t="s">
        <v>279</v>
      </c>
      <c r="C51" s="468"/>
      <c r="D51" s="385"/>
      <c r="E51" s="386"/>
      <c r="F51" s="387"/>
      <c r="G51" s="388" t="str">
        <f t="shared" ref="G51:G54" si="4">+IF((ISNUMBER(B51)/1)=0,"",IF(E51="ppm","--",E51*F51))</f>
        <v/>
      </c>
    </row>
    <row r="52" spans="1:7" s="410" customFormat="1" ht="23.25" customHeight="1" x14ac:dyDescent="0.2">
      <c r="A52" s="390"/>
      <c r="B52" s="391"/>
      <c r="C52" s="414" t="s">
        <v>282</v>
      </c>
      <c r="D52" s="392"/>
      <c r="E52" s="393"/>
      <c r="F52" s="394"/>
      <c r="G52" s="395" t="str">
        <f t="shared" si="4"/>
        <v/>
      </c>
    </row>
    <row r="53" spans="1:7" s="410" customFormat="1" ht="93" customHeight="1" x14ac:dyDescent="0.2">
      <c r="A53" s="411"/>
      <c r="B53" s="417">
        <v>10</v>
      </c>
      <c r="C53" s="398" t="s">
        <v>280</v>
      </c>
      <c r="D53" s="399" t="s">
        <v>45</v>
      </c>
      <c r="E53" s="412">
        <v>1</v>
      </c>
      <c r="F53" s="401"/>
      <c r="G53" s="402">
        <f t="shared" ref="G53" si="5">+IF((ISNUMBER(B53)/1)=0,"",IF(E53="ppm","--",E53*F53))</f>
        <v>0</v>
      </c>
    </row>
    <row r="54" spans="1:7" s="410" customFormat="1" ht="94.5" customHeight="1" x14ac:dyDescent="0.2">
      <c r="A54" s="413"/>
      <c r="B54" s="415">
        <v>10</v>
      </c>
      <c r="C54" s="404" t="s">
        <v>281</v>
      </c>
      <c r="D54" s="405" t="s">
        <v>45</v>
      </c>
      <c r="E54" s="416">
        <v>2</v>
      </c>
      <c r="F54" s="406"/>
      <c r="G54" s="407">
        <f t="shared" si="4"/>
        <v>0</v>
      </c>
    </row>
    <row r="55" spans="1:7" ht="24.95" customHeight="1" x14ac:dyDescent="0.2">
      <c r="A55" s="32">
        <f>$A$47+COUNT($A$47:A54)</f>
        <v>1903</v>
      </c>
      <c r="B55" s="427" t="s">
        <v>179</v>
      </c>
      <c r="C55" s="465"/>
      <c r="D55" s="136"/>
      <c r="E55" s="93"/>
      <c r="F55" s="34"/>
      <c r="G55" s="35" t="str">
        <f t="shared" ref="G55:G61" si="6">+IF((ISNUMBER(B55)/1)=0,"",IF(E55="ppm","--",E55*F55))</f>
        <v/>
      </c>
    </row>
    <row r="56" spans="1:7" ht="28.5" customHeight="1" x14ac:dyDescent="0.2">
      <c r="A56" s="65"/>
      <c r="B56" s="312"/>
      <c r="C56" s="205" t="s">
        <v>239</v>
      </c>
      <c r="D56" s="316"/>
      <c r="E56" s="92"/>
      <c r="F56" s="317"/>
      <c r="G56" s="64" t="str">
        <f t="shared" si="6"/>
        <v/>
      </c>
    </row>
    <row r="57" spans="1:7" ht="56.45" customHeight="1" x14ac:dyDescent="0.2">
      <c r="A57" s="158"/>
      <c r="B57" s="87">
        <v>10</v>
      </c>
      <c r="C57" s="79" t="s">
        <v>260</v>
      </c>
      <c r="D57" s="80" t="s">
        <v>44</v>
      </c>
      <c r="E57" s="306">
        <v>50</v>
      </c>
      <c r="F57" s="105"/>
      <c r="G57" s="260">
        <f t="shared" ref="G57" si="7">+IF((ISNUMBER(B57)/1)=0,"",IF(E57="ppm","--",E57*F57))</f>
        <v>0</v>
      </c>
    </row>
    <row r="58" spans="1:7" ht="44.45" customHeight="1" x14ac:dyDescent="0.2">
      <c r="A58" s="157"/>
      <c r="B58" s="54">
        <v>20</v>
      </c>
      <c r="C58" s="55" t="s">
        <v>261</v>
      </c>
      <c r="D58" s="72" t="s">
        <v>44</v>
      </c>
      <c r="E58" s="153">
        <v>5</v>
      </c>
      <c r="F58" s="78"/>
      <c r="G58" s="201">
        <f t="shared" si="6"/>
        <v>0</v>
      </c>
    </row>
    <row r="59" spans="1:7" ht="24.95" customHeight="1" x14ac:dyDescent="0.2">
      <c r="A59" s="32">
        <f>$A$47+COUNT($A$47:A58)</f>
        <v>1904</v>
      </c>
      <c r="B59" s="427" t="s">
        <v>180</v>
      </c>
      <c r="C59" s="465"/>
      <c r="D59" s="136"/>
      <c r="E59" s="93"/>
      <c r="F59" s="34"/>
      <c r="G59" s="35" t="str">
        <f t="shared" si="6"/>
        <v/>
      </c>
    </row>
    <row r="60" spans="1:7" ht="24.95" customHeight="1" x14ac:dyDescent="0.2">
      <c r="A60" s="65"/>
      <c r="B60" s="312"/>
      <c r="C60" s="205" t="s">
        <v>203</v>
      </c>
      <c r="D60" s="316"/>
      <c r="E60" s="92"/>
      <c r="F60" s="317"/>
      <c r="G60" s="64" t="str">
        <f t="shared" si="6"/>
        <v/>
      </c>
    </row>
    <row r="61" spans="1:7" ht="24.95" customHeight="1" x14ac:dyDescent="0.2">
      <c r="A61" s="65"/>
      <c r="B61" s="87">
        <v>10</v>
      </c>
      <c r="C61" s="38" t="s">
        <v>240</v>
      </c>
      <c r="D61" s="103" t="s">
        <v>45</v>
      </c>
      <c r="E61" s="315" t="s">
        <v>39</v>
      </c>
      <c r="F61" s="41"/>
      <c r="G61" s="198" t="str">
        <f t="shared" si="6"/>
        <v>--</v>
      </c>
    </row>
    <row r="62" spans="1:7" ht="24.95" customHeight="1" x14ac:dyDescent="0.2">
      <c r="A62" s="159"/>
      <c r="B62" s="213"/>
      <c r="C62" s="129"/>
      <c r="D62" s="51"/>
      <c r="E62" s="51"/>
      <c r="F62" s="52" t="str">
        <f>+UPPER(B47&amp;" / sous-total "&amp;A47)</f>
        <v xml:space="preserve"> CLOTURES / MURETS  / SOUS-TOTAL 1900</v>
      </c>
      <c r="G62" s="308">
        <f>SUM(G47:G61)</f>
        <v>0</v>
      </c>
    </row>
    <row r="63" spans="1:7" ht="24.95" customHeight="1" x14ac:dyDescent="0.2">
      <c r="A63" s="318">
        <v>2000</v>
      </c>
      <c r="B63" s="429" t="s">
        <v>181</v>
      </c>
      <c r="C63" s="466"/>
      <c r="D63" s="466"/>
      <c r="E63" s="466"/>
      <c r="F63" s="466"/>
      <c r="G63" s="467"/>
    </row>
    <row r="64" spans="1:7" ht="24.95" customHeight="1" x14ac:dyDescent="0.2">
      <c r="A64" s="32">
        <f>$A$63+COUNT($A$63:A63)</f>
        <v>2001</v>
      </c>
      <c r="B64" s="427" t="s">
        <v>182</v>
      </c>
      <c r="C64" s="465"/>
      <c r="D64" s="136"/>
      <c r="E64" s="93"/>
      <c r="F64" s="34"/>
      <c r="G64" s="35" t="str">
        <f t="shared" ref="G64:G70" si="8">+IF((ISNUMBER(B64)/1)=0,"",IF(E64="ppm","--",E64*F64))</f>
        <v/>
      </c>
    </row>
    <row r="65" spans="1:7" ht="24.95" customHeight="1" x14ac:dyDescent="0.2">
      <c r="A65" s="65"/>
      <c r="B65" s="312"/>
      <c r="C65" s="205" t="s">
        <v>258</v>
      </c>
      <c r="D65" s="316"/>
      <c r="E65" s="92"/>
      <c r="F65" s="317"/>
      <c r="G65" s="64" t="str">
        <f t="shared" ref="G65" si="9">+IF((ISNUMBER(B65)/1)=0,"",IF(E65="ppm","--",E65*F65))</f>
        <v/>
      </c>
    </row>
    <row r="66" spans="1:7" ht="39" customHeight="1" x14ac:dyDescent="0.2">
      <c r="A66" s="157"/>
      <c r="B66" s="87">
        <v>10</v>
      </c>
      <c r="C66" s="55" t="s">
        <v>259</v>
      </c>
      <c r="D66" s="72" t="s">
        <v>43</v>
      </c>
      <c r="E66" s="153">
        <v>30</v>
      </c>
      <c r="F66" s="78"/>
      <c r="G66" s="201">
        <f t="shared" si="8"/>
        <v>0</v>
      </c>
    </row>
    <row r="67" spans="1:7" s="389" customFormat="1" ht="24.95" customHeight="1" x14ac:dyDescent="0.2">
      <c r="A67" s="32">
        <f>$A$63+COUNT($A$63:A66)</f>
        <v>2002</v>
      </c>
      <c r="B67" s="455" t="s">
        <v>275</v>
      </c>
      <c r="C67" s="456"/>
      <c r="D67" s="385"/>
      <c r="E67" s="386"/>
      <c r="F67" s="387"/>
      <c r="G67" s="388" t="str">
        <f t="shared" si="8"/>
        <v/>
      </c>
    </row>
    <row r="68" spans="1:7" s="389" customFormat="1" ht="24.95" customHeight="1" x14ac:dyDescent="0.2">
      <c r="A68" s="390"/>
      <c r="B68" s="391"/>
      <c r="C68" s="408" t="s">
        <v>277</v>
      </c>
      <c r="D68" s="392"/>
      <c r="E68" s="393"/>
      <c r="F68" s="394"/>
      <c r="G68" s="395" t="str">
        <f t="shared" si="8"/>
        <v/>
      </c>
    </row>
    <row r="69" spans="1:7" s="202" customFormat="1" ht="24.95" customHeight="1" x14ac:dyDescent="0.2">
      <c r="A69" s="396"/>
      <c r="B69" s="397">
        <v>10</v>
      </c>
      <c r="C69" s="398" t="s">
        <v>278</v>
      </c>
      <c r="D69" s="399" t="s">
        <v>43</v>
      </c>
      <c r="E69" s="400">
        <v>13</v>
      </c>
      <c r="F69" s="401"/>
      <c r="G69" s="402">
        <f t="shared" si="8"/>
        <v>0</v>
      </c>
    </row>
    <row r="70" spans="1:7" s="202" customFormat="1" ht="24.95" customHeight="1" x14ac:dyDescent="0.2">
      <c r="A70" s="403"/>
      <c r="B70" s="397">
        <v>20</v>
      </c>
      <c r="C70" s="404" t="s">
        <v>276</v>
      </c>
      <c r="D70" s="405" t="s">
        <v>44</v>
      </c>
      <c r="E70" s="409">
        <v>2.5</v>
      </c>
      <c r="F70" s="406"/>
      <c r="G70" s="407">
        <f t="shared" si="8"/>
        <v>0</v>
      </c>
    </row>
    <row r="71" spans="1:7" ht="24.95" customHeight="1" x14ac:dyDescent="0.2">
      <c r="A71" s="319"/>
      <c r="B71" s="213"/>
      <c r="C71" s="129"/>
      <c r="D71" s="29"/>
      <c r="E71" s="29"/>
      <c r="F71" s="52" t="str">
        <f>+UPPER(B63&amp;" / sous-total "&amp;A63)</f>
        <v>AMÉNAGEMENTS DIVERS / SOUS-TOTAL 2000</v>
      </c>
      <c r="G71" s="308">
        <f>SUM(G64:G70)</f>
        <v>0</v>
      </c>
    </row>
    <row r="72" spans="1:7" x14ac:dyDescent="0.2">
      <c r="A72" s="8"/>
      <c r="B72" s="8"/>
      <c r="C72" s="8"/>
      <c r="D72" s="8"/>
      <c r="E72" s="8"/>
      <c r="F72" s="5"/>
      <c r="G72" s="5"/>
    </row>
    <row r="73" spans="1:7" x14ac:dyDescent="0.2">
      <c r="A73" s="463" t="s">
        <v>14</v>
      </c>
      <c r="B73" s="463"/>
      <c r="C73" s="463"/>
      <c r="D73" s="463"/>
      <c r="E73" s="463"/>
      <c r="F73" s="463"/>
      <c r="G73" s="320"/>
    </row>
    <row r="74" spans="1:7" s="4" customFormat="1" ht="16.5" customHeight="1" x14ac:dyDescent="0.2">
      <c r="A74" s="162"/>
      <c r="B74" s="163"/>
      <c r="C74" s="164"/>
      <c r="D74" s="362"/>
      <c r="E74" s="363"/>
      <c r="F74" s="357" t="str">
        <f>+'DPGF TER'!F21</f>
        <v>OUVERTURE DU CHANTIER / DISPOSITIONS SPS / D.O.E. / SOUS-TOTAL 100</v>
      </c>
      <c r="G74" s="361">
        <f>+'DPGF TER'!G21</f>
        <v>0</v>
      </c>
    </row>
    <row r="75" spans="1:7" s="4" customFormat="1" ht="16.5" customHeight="1" x14ac:dyDescent="0.2">
      <c r="A75" s="165"/>
      <c r="B75" s="166"/>
      <c r="C75" s="366"/>
      <c r="D75" s="364"/>
      <c r="E75" s="364"/>
      <c r="F75" s="168" t="str">
        <f>+'DPGF TER'!F41</f>
        <v>NETTOYAGE DES TERRAINS / TERRASSEMENTS / SOUS-TOTAL 200</v>
      </c>
      <c r="G75" s="352">
        <f>+'DPGF TER'!G41</f>
        <v>0</v>
      </c>
    </row>
    <row r="76" spans="1:7" s="4" customFormat="1" ht="16.5" customHeight="1" x14ac:dyDescent="0.2">
      <c r="A76" s="165"/>
      <c r="B76" s="166"/>
      <c r="C76" s="169"/>
      <c r="D76" s="169"/>
      <c r="E76" s="365"/>
      <c r="F76" s="358" t="str">
        <f>+'DPGF TER'!F55</f>
        <v>VOIRIE - EMPIERREMENT / SOUS-TOTAL 300</v>
      </c>
      <c r="G76" s="352">
        <f>+'DPGF TER'!G55</f>
        <v>0</v>
      </c>
    </row>
    <row r="77" spans="1:7" s="4" customFormat="1" ht="16.5" customHeight="1" x14ac:dyDescent="0.2">
      <c r="A77" s="165"/>
      <c r="B77" s="166"/>
      <c r="C77" s="169"/>
      <c r="D77" s="169"/>
      <c r="E77" s="365"/>
      <c r="F77" s="358" t="str">
        <f>+'DPGF TER'!F93</f>
        <v>VOIRIE ET AMENAGEMENTS DEFINITIFS / SOUS-TOTAL 400</v>
      </c>
      <c r="G77" s="352">
        <f>+'DPGF TER'!G93</f>
        <v>0</v>
      </c>
    </row>
    <row r="78" spans="1:7" s="4" customFormat="1" ht="16.5" customHeight="1" x14ac:dyDescent="0.2">
      <c r="A78" s="165"/>
      <c r="B78" s="166"/>
      <c r="C78" s="169"/>
      <c r="D78" s="169"/>
      <c r="E78" s="365"/>
      <c r="F78" s="358" t="str">
        <f>+'DPGF TER'!F112</f>
        <v>SIGNALISATION ET MOBILIER / SOUS-TOTAL 500</v>
      </c>
      <c r="G78" s="352">
        <f>+'DPGF TER'!G112</f>
        <v>0</v>
      </c>
    </row>
    <row r="79" spans="1:7" ht="16.5" customHeight="1" x14ac:dyDescent="0.2">
      <c r="A79" s="165"/>
      <c r="B79" s="166"/>
      <c r="C79" s="464" t="str">
        <f>'DPGF RS + BT'!F12</f>
        <v>OUVERTURE DU CHANTIER / DISPOSITIONS SPS / D.O.E. / SOUS-TOTAL 600</v>
      </c>
      <c r="D79" s="464"/>
      <c r="E79" s="464"/>
      <c r="F79" s="464"/>
      <c r="G79" s="352">
        <f>+'DPGF RS + BT'!G12</f>
        <v>0</v>
      </c>
    </row>
    <row r="80" spans="1:7" ht="16.5" customHeight="1" x14ac:dyDescent="0.2">
      <c r="A80" s="165"/>
      <c r="B80" s="166"/>
      <c r="C80" s="464" t="str">
        <f>+'DPGF RS + BT'!F19</f>
        <v xml:space="preserve"> PRESCRIPTIONS COMMUNES EAUX USÉES - EAUX PLUVIALES / SOUS-TOTAL 700</v>
      </c>
      <c r="D80" s="464"/>
      <c r="E80" s="464"/>
      <c r="F80" s="464"/>
      <c r="G80" s="352">
        <f>+'DPGF RS + BT'!G19</f>
        <v>0</v>
      </c>
    </row>
    <row r="81" spans="1:7" ht="16.5" customHeight="1" x14ac:dyDescent="0.2">
      <c r="A81" s="165"/>
      <c r="B81" s="166"/>
      <c r="C81" s="349"/>
      <c r="D81" s="364"/>
      <c r="E81" s="364"/>
      <c r="F81" s="364" t="str">
        <f>+'DPGF RS + BT'!F31</f>
        <v>EAUX USÉES / SOUS-TOTAL 800</v>
      </c>
      <c r="G81" s="352">
        <f>+'DPGF RS + BT'!G31</f>
        <v>0</v>
      </c>
    </row>
    <row r="82" spans="1:7" ht="16.5" customHeight="1" x14ac:dyDescent="0.2">
      <c r="A82" s="165"/>
      <c r="B82" s="166"/>
      <c r="C82" s="349"/>
      <c r="D82" s="364"/>
      <c r="E82" s="364"/>
      <c r="F82" s="364" t="str">
        <f>+'DPGF RS + BT'!F57</f>
        <v>EAUX PLUVIALES / SOUS-TOTAL 900</v>
      </c>
      <c r="G82" s="352">
        <f>+'DPGF RS + BT'!G57</f>
        <v>0</v>
      </c>
    </row>
    <row r="83" spans="1:7" ht="16.5" customHeight="1" x14ac:dyDescent="0.2">
      <c r="A83" s="165"/>
      <c r="B83" s="166"/>
      <c r="C83" s="349"/>
      <c r="D83" s="364"/>
      <c r="E83" s="364"/>
      <c r="F83" s="364" t="str">
        <f>+'DPGF RS + BT'!F61</f>
        <v xml:space="preserve"> PRESCRIPTIONS COMMUNES AUX RÉSEAUX SOUPLES (HORS DESSERTE BT) / DIVERS / SOUS-TOTAL 1000</v>
      </c>
      <c r="G83" s="352">
        <f>+'DPGF RS + BT'!G61</f>
        <v>0</v>
      </c>
    </row>
    <row r="84" spans="1:7" ht="16.5" customHeight="1" x14ac:dyDescent="0.2">
      <c r="A84" s="165"/>
      <c r="B84" s="166"/>
      <c r="C84" s="464" t="str">
        <f>'DPGF RS + BT'!F66</f>
        <v>EAU POTABLE / DÉFENSE INCENDIE / SOUS-TOTAL 1100</v>
      </c>
      <c r="D84" s="464"/>
      <c r="E84" s="464"/>
      <c r="F84" s="464"/>
      <c r="G84" s="352">
        <f>+G73</f>
        <v>0</v>
      </c>
    </row>
    <row r="85" spans="1:7" ht="16.5" customHeight="1" x14ac:dyDescent="0.2">
      <c r="A85" s="165"/>
      <c r="B85" s="166"/>
      <c r="C85" s="464" t="str">
        <f>'DPGF RS + BT'!F81</f>
        <v>GÉNIE CIVIL TELECOM / SOUS-TOTAL 1200</v>
      </c>
      <c r="D85" s="464"/>
      <c r="E85" s="464"/>
      <c r="F85" s="464"/>
      <c r="G85" s="352">
        <f>'DPGF RS + BT'!G81</f>
        <v>0</v>
      </c>
    </row>
    <row r="86" spans="1:7" ht="16.5" customHeight="1" x14ac:dyDescent="0.2">
      <c r="A86" s="165"/>
      <c r="B86" s="166"/>
      <c r="C86" s="464" t="str">
        <f>'DPGF RS + BT'!F85</f>
        <v>GÉNIE CIVIL GAZ NATUREL / SOUS-TOTAL 1300</v>
      </c>
      <c r="D86" s="464"/>
      <c r="E86" s="464"/>
      <c r="F86" s="464"/>
      <c r="G86" s="352">
        <f>+'DPGF RS + BT'!G85</f>
        <v>0</v>
      </c>
    </row>
    <row r="87" spans="1:7" ht="16.5" customHeight="1" x14ac:dyDescent="0.2">
      <c r="A87" s="165"/>
      <c r="B87" s="166"/>
      <c r="C87" s="464" t="str">
        <f>+'DPGF RS + BT'!F94</f>
        <v>CONSTRUCTION DU RÉSEAU BASSE TENSION ET ECLAIRAGE / SOUS-TOTAL 1400</v>
      </c>
      <c r="D87" s="464"/>
      <c r="E87" s="464"/>
      <c r="F87" s="464"/>
      <c r="G87" s="352">
        <f>+'DPGF RS + BT'!G94</f>
        <v>0</v>
      </c>
    </row>
    <row r="88" spans="1:7" ht="16.5" customHeight="1" x14ac:dyDescent="0.2">
      <c r="A88" s="165"/>
      <c r="B88" s="166"/>
      <c r="C88" s="464" t="str">
        <f>+'DPGF RS + BT'!F101</f>
        <v>INFRASTRUCTURE DE RECHARGE DES VÉHICULES ELECTRIQUES / SOUS-TOTAL 1500</v>
      </c>
      <c r="D88" s="464"/>
      <c r="E88" s="464"/>
      <c r="F88" s="464"/>
      <c r="G88" s="352">
        <f>+'DPGF RS + BT'!G101</f>
        <v>0</v>
      </c>
    </row>
    <row r="89" spans="1:7" ht="16.5" customHeight="1" x14ac:dyDescent="0.2">
      <c r="A89" s="321"/>
      <c r="B89" s="322"/>
      <c r="C89" s="457" t="str">
        <f>+F23</f>
        <v>NETTOYAGE DES TERRAINS / PRÉPARATIONS / SOUS-TOTAL 1600</v>
      </c>
      <c r="D89" s="457"/>
      <c r="E89" s="457"/>
      <c r="F89" s="457"/>
      <c r="G89" s="323">
        <f>stotal200</f>
        <v>0</v>
      </c>
    </row>
    <row r="90" spans="1:7" ht="16.5" customHeight="1" x14ac:dyDescent="0.2">
      <c r="A90" s="321"/>
      <c r="B90" s="322"/>
      <c r="C90" s="457" t="str">
        <f>F27</f>
        <v>ENGAZONNEMENTS - ENHERBEMENTS / SOUS-TOTAL 1700</v>
      </c>
      <c r="D90" s="457"/>
      <c r="E90" s="457"/>
      <c r="F90" s="457"/>
      <c r="G90" s="323">
        <f>G27</f>
        <v>0</v>
      </c>
    </row>
    <row r="91" spans="1:7" ht="16.5" customHeight="1" x14ac:dyDescent="0.2">
      <c r="A91" s="353"/>
      <c r="B91" s="289"/>
      <c r="C91" s="457" t="str">
        <f>F46</f>
        <v>PLANTATIONS / SOUS-TOTAL 1800</v>
      </c>
      <c r="D91" s="457"/>
      <c r="E91" s="457"/>
      <c r="F91" s="457"/>
      <c r="G91" s="323">
        <f>stotal400</f>
        <v>0</v>
      </c>
    </row>
    <row r="92" spans="1:7" ht="16.5" customHeight="1" x14ac:dyDescent="0.2">
      <c r="A92" s="321"/>
      <c r="B92" s="322"/>
      <c r="C92" s="457" t="str">
        <f>F62</f>
        <v xml:space="preserve"> CLOTURES / MURETS  / SOUS-TOTAL 1900</v>
      </c>
      <c r="D92" s="457"/>
      <c r="E92" s="457"/>
      <c r="F92" s="457"/>
      <c r="G92" s="323">
        <f>G62</f>
        <v>0</v>
      </c>
    </row>
    <row r="93" spans="1:7" ht="16.5" customHeight="1" x14ac:dyDescent="0.2">
      <c r="A93" s="354"/>
      <c r="B93" s="355"/>
      <c r="C93" s="460" t="str">
        <f>F71</f>
        <v>AMÉNAGEMENTS DIVERS / SOUS-TOTAL 2000</v>
      </c>
      <c r="D93" s="460"/>
      <c r="E93" s="460"/>
      <c r="F93" s="460"/>
      <c r="G93" s="356">
        <f>stotal700</f>
        <v>0</v>
      </c>
    </row>
    <row r="94" spans="1:7" ht="21" customHeight="1" x14ac:dyDescent="0.2">
      <c r="A94" s="325"/>
      <c r="B94" s="290"/>
      <c r="C94" s="290"/>
      <c r="D94" s="290"/>
      <c r="E94" s="290"/>
      <c r="F94" s="359" t="s">
        <v>15</v>
      </c>
      <c r="G94" s="324">
        <f>+SUM(G74:G93)</f>
        <v>0</v>
      </c>
    </row>
    <row r="95" spans="1:7" ht="21" customHeight="1" x14ac:dyDescent="0.2">
      <c r="A95" s="325"/>
      <c r="B95" s="290"/>
      <c r="C95" s="290"/>
      <c r="D95" s="290"/>
      <c r="E95" s="290"/>
      <c r="F95" s="359" t="s">
        <v>63</v>
      </c>
      <c r="G95" s="326">
        <f>G94*0.2</f>
        <v>0</v>
      </c>
    </row>
    <row r="96" spans="1:7" ht="21" customHeight="1" x14ac:dyDescent="0.2">
      <c r="A96" s="327"/>
      <c r="B96" s="328"/>
      <c r="C96" s="328"/>
      <c r="D96" s="328"/>
      <c r="E96" s="328"/>
      <c r="F96" s="360" t="s">
        <v>16</v>
      </c>
      <c r="G96" s="329">
        <f>SUM(G94:G95)</f>
        <v>0</v>
      </c>
    </row>
    <row r="97" spans="1:7" ht="8.25" customHeight="1" x14ac:dyDescent="0.2">
      <c r="A97" s="330"/>
      <c r="B97" s="331"/>
      <c r="C97" s="332"/>
      <c r="D97" s="332"/>
      <c r="E97" s="332"/>
      <c r="F97" s="12"/>
      <c r="G97" s="333"/>
    </row>
    <row r="98" spans="1:7" ht="6.75" customHeight="1" x14ac:dyDescent="0.2">
      <c r="A98" s="8"/>
      <c r="B98" s="8"/>
      <c r="C98" s="8"/>
      <c r="D98" s="8"/>
      <c r="E98" s="8"/>
      <c r="F98" s="5"/>
      <c r="G98" s="5"/>
    </row>
    <row r="99" spans="1:7" x14ac:dyDescent="0.2">
      <c r="A99" s="461" t="s">
        <v>155</v>
      </c>
      <c r="B99" s="462"/>
      <c r="C99" s="462"/>
      <c r="D99" s="167"/>
      <c r="E99" s="167"/>
      <c r="F99" s="172"/>
      <c r="G99" s="334"/>
    </row>
    <row r="100" spans="1:7" ht="8.4499999999999993" customHeight="1" x14ac:dyDescent="0.2">
      <c r="A100" s="291"/>
      <c r="B100" s="292"/>
      <c r="C100" s="293"/>
      <c r="D100" s="293"/>
      <c r="E100" s="294"/>
      <c r="F100" s="173"/>
      <c r="G100" s="335"/>
    </row>
    <row r="101" spans="1:7" x14ac:dyDescent="0.2">
      <c r="A101" s="295" t="s">
        <v>69</v>
      </c>
      <c r="B101" s="296"/>
      <c r="C101" s="290"/>
      <c r="D101" s="297"/>
      <c r="E101" s="290"/>
      <c r="F101" s="174"/>
      <c r="G101" s="336"/>
    </row>
    <row r="102" spans="1:7" x14ac:dyDescent="0.2">
      <c r="A102" s="458" t="s">
        <v>33</v>
      </c>
      <c r="B102" s="459"/>
      <c r="C102" s="459"/>
      <c r="D102" s="297"/>
      <c r="E102" s="290"/>
      <c r="F102" s="174"/>
      <c r="G102" s="336"/>
    </row>
    <row r="103" spans="1:7" x14ac:dyDescent="0.2">
      <c r="A103" s="298" t="s">
        <v>17</v>
      </c>
      <c r="B103" s="170"/>
      <c r="C103" s="194"/>
      <c r="D103" s="297"/>
      <c r="E103" s="290"/>
      <c r="F103" s="174"/>
      <c r="G103" s="336"/>
    </row>
    <row r="104" spans="1:7" x14ac:dyDescent="0.2">
      <c r="A104" s="295"/>
      <c r="B104" s="296"/>
      <c r="C104" s="337"/>
      <c r="D104" s="297"/>
      <c r="E104" s="290"/>
      <c r="F104" s="174"/>
      <c r="G104" s="336"/>
    </row>
    <row r="105" spans="1:7" x14ac:dyDescent="0.2">
      <c r="A105" s="295"/>
      <c r="B105" s="296"/>
      <c r="C105" s="337"/>
      <c r="D105" s="297"/>
      <c r="E105" s="290"/>
      <c r="F105" s="174"/>
      <c r="G105" s="336"/>
    </row>
    <row r="106" spans="1:7" ht="12.6" customHeight="1" x14ac:dyDescent="0.2">
      <c r="A106" s="295"/>
      <c r="B106" s="296"/>
      <c r="C106" s="337"/>
      <c r="D106" s="297"/>
      <c r="E106" s="290"/>
      <c r="F106" s="174"/>
      <c r="G106" s="336"/>
    </row>
    <row r="107" spans="1:7" x14ac:dyDescent="0.2">
      <c r="A107" s="295"/>
      <c r="B107" s="296"/>
      <c r="C107" s="337"/>
      <c r="D107" s="297"/>
      <c r="E107" s="290"/>
      <c r="F107" s="174"/>
      <c r="G107" s="336"/>
    </row>
    <row r="108" spans="1:7" x14ac:dyDescent="0.2">
      <c r="A108" s="338"/>
      <c r="B108" s="339"/>
      <c r="C108" s="340"/>
      <c r="D108" s="341"/>
      <c r="E108" s="342"/>
      <c r="F108" s="343"/>
      <c r="G108" s="344"/>
    </row>
  </sheetData>
  <mergeCells count="43">
    <mergeCell ref="B14:C14"/>
    <mergeCell ref="A7:B8"/>
    <mergeCell ref="C7:C8"/>
    <mergeCell ref="G1:G2"/>
    <mergeCell ref="A4:C4"/>
    <mergeCell ref="D7:D8"/>
    <mergeCell ref="E7:E8"/>
    <mergeCell ref="G7:G8"/>
    <mergeCell ref="B10:G10"/>
    <mergeCell ref="B11:C11"/>
    <mergeCell ref="B42:C42"/>
    <mergeCell ref="B17:C17"/>
    <mergeCell ref="B19:C19"/>
    <mergeCell ref="B21:C21"/>
    <mergeCell ref="B24:G24"/>
    <mergeCell ref="B25:C25"/>
    <mergeCell ref="B28:G28"/>
    <mergeCell ref="B29:C29"/>
    <mergeCell ref="B32:C32"/>
    <mergeCell ref="B37:C37"/>
    <mergeCell ref="B64:C64"/>
    <mergeCell ref="B63:G63"/>
    <mergeCell ref="B47:G47"/>
    <mergeCell ref="B48:C48"/>
    <mergeCell ref="B55:C55"/>
    <mergeCell ref="B59:C59"/>
    <mergeCell ref="B51:C51"/>
    <mergeCell ref="B67:C67"/>
    <mergeCell ref="C90:F90"/>
    <mergeCell ref="A102:C102"/>
    <mergeCell ref="C91:F91"/>
    <mergeCell ref="C92:F92"/>
    <mergeCell ref="C93:F93"/>
    <mergeCell ref="A99:C99"/>
    <mergeCell ref="A73:F73"/>
    <mergeCell ref="C88:F88"/>
    <mergeCell ref="C89:F89"/>
    <mergeCell ref="C79:F79"/>
    <mergeCell ref="C80:F80"/>
    <mergeCell ref="C84:F84"/>
    <mergeCell ref="C85:F85"/>
    <mergeCell ref="C86:F86"/>
    <mergeCell ref="C87:F87"/>
  </mergeCells>
  <conditionalFormatting sqref="G11:G23 G25:G27 G29:G46 G48:G62 G64:G71 G74:G96">
    <cfRule type="cellIs" dxfId="0" priority="3" operator="lessThanOrEqual">
      <formula>0</formula>
    </cfRule>
  </conditionalFormatting>
  <pageMargins left="0.39370078740157483" right="0.35433070866141736" top="0.39370078740157483" bottom="0.62992125984251968" header="0.27559055118110237" footer="0.19685039370078741"/>
  <pageSetup paperSize="9" orientation="portrait" r:id="rId1"/>
  <headerFooter alignWithMargins="0">
    <oddFooter>&amp;R&amp;"Arial,Gras"&amp;8[&amp;P/&amp;N]</oddFooter>
  </headerFooter>
  <rowBreaks count="3" manualBreakCount="3">
    <brk id="31" max="16383" man="1"/>
    <brk id="50" max="16383" man="1"/>
    <brk id="7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F09E936809CC42B26D8F2011EB3ED5" ma:contentTypeVersion="15" ma:contentTypeDescription="Crée un document." ma:contentTypeScope="" ma:versionID="e2e997eb6a35fc6ddaccf1f72e428160">
  <xsd:schema xmlns:xsd="http://www.w3.org/2001/XMLSchema" xmlns:xs="http://www.w3.org/2001/XMLSchema" xmlns:p="http://schemas.microsoft.com/office/2006/metadata/properties" xmlns:ns2="fc87034a-b12b-49e8-afdf-589425a93122" xmlns:ns3="4cb01d44-b3cc-46b6-83db-f866b6f7962c" targetNamespace="http://schemas.microsoft.com/office/2006/metadata/properties" ma:root="true" ma:fieldsID="9650c9f572056ee3920a24b6c6b1ed69" ns2:_="" ns3:_="">
    <xsd:import namespace="fc87034a-b12b-49e8-afdf-589425a93122"/>
    <xsd:import namespace="4cb01d44-b3cc-46b6-83db-f866b6f7962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87034a-b12b-49e8-afdf-589425a931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a8d8669-3781-48ef-ac8d-763b8de0c22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b01d44-b3cc-46b6-83db-f866b6f7962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1406b9b-f313-46cf-b17c-1d2666c27929}" ma:internalName="TaxCatchAll" ma:showField="CatchAllData" ma:web="4cb01d44-b3cc-46b6-83db-f866b6f7962c">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cb01d44-b3cc-46b6-83db-f866b6f7962c" xsi:nil="true"/>
    <lcf76f155ced4ddcb4097134ff3c332f xmlns="fc87034a-b12b-49e8-afdf-589425a9312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068D80C-8344-400A-BEDF-31C49A082229}"/>
</file>

<file path=customXml/itemProps2.xml><?xml version="1.0" encoding="utf-8"?>
<ds:datastoreItem xmlns:ds="http://schemas.openxmlformats.org/officeDocument/2006/customXml" ds:itemID="{F8F31873-6431-4865-934F-7264CB51757D}"/>
</file>

<file path=customXml/itemProps3.xml><?xml version="1.0" encoding="utf-8"?>
<ds:datastoreItem xmlns:ds="http://schemas.openxmlformats.org/officeDocument/2006/customXml" ds:itemID="{3F087704-9ACE-4832-83B7-E934ABA2EF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vt:i4>
      </vt:variant>
    </vt:vector>
  </HeadingPairs>
  <TitlesOfParts>
    <vt:vector size="14" baseType="lpstr">
      <vt:lpstr>PDG</vt:lpstr>
      <vt:lpstr>DPGF TER</vt:lpstr>
      <vt:lpstr>DPGF RS + BT</vt:lpstr>
      <vt:lpstr>DPGF EV</vt:lpstr>
      <vt:lpstr>débutsomme</vt:lpstr>
      <vt:lpstr>'DPGF EV'!Impression_des_titres</vt:lpstr>
      <vt:lpstr>'DPGF RS + BT'!Impression_des_titres</vt:lpstr>
      <vt:lpstr>'DPGF TER'!Impression_des_titres</vt:lpstr>
      <vt:lpstr>sous_total_BT</vt:lpstr>
      <vt:lpstr>stotal200</vt:lpstr>
      <vt:lpstr>'DPGF RS + BT'!stotal300</vt:lpstr>
      <vt:lpstr>stotal400</vt:lpstr>
      <vt:lpstr>'DPGF RS + BT'!stotal500</vt:lpstr>
      <vt:lpstr>stotal700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Portable3</dc:creator>
  <dc:description>Cabinet L. MARTIN</dc:description>
  <cp:lastModifiedBy>Isabelle KERSERHO</cp:lastModifiedBy>
  <cp:lastPrinted>2025-03-12T12:37:26Z</cp:lastPrinted>
  <dcterms:created xsi:type="dcterms:W3CDTF">2000-01-24T15:14:25Z</dcterms:created>
  <dcterms:modified xsi:type="dcterms:W3CDTF">2025-03-12T12:37:56Z</dcterms:modified>
  <cp:category>pièces écrites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0x01010018F09E936809CC42B26D8F2011EB3ED5</vt:lpwstr>
  </property>
</Properties>
</file>