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T\Desktop\DCE\1- DCE\1- PIECES MARCHE\4- DQE\"/>
    </mc:Choice>
  </mc:AlternateContent>
  <xr:revisionPtr revIDLastSave="0" documentId="13_ncr:1_{0CAAC904-326E-4BC7-A1B1-EE9EE0D4A4D8}" xr6:coauthVersionLast="47" xr6:coauthVersionMax="47" xr10:uidLastSave="{00000000-0000-0000-0000-000000000000}"/>
  <bookViews>
    <workbookView xWindow="-118" yWindow="-118" windowWidth="25370" windowHeight="13667" tabRatio="521" firstSheet="6" activeTab="6" xr2:uid="{00000000-000D-0000-FFFF-FFFF00000000}"/>
  </bookViews>
  <sheets>
    <sheet name="30" sheetId="21" state="hidden" r:id="rId1"/>
    <sheet name="60" sheetId="24" state="hidden" r:id="rId2"/>
    <sheet name="120" sheetId="26" state="hidden" r:id="rId3"/>
    <sheet name="Cubature 30" sheetId="23" state="hidden" r:id="rId4"/>
    <sheet name="Cubature 60" sheetId="25" state="hidden" r:id="rId5"/>
    <sheet name="Cubature 120" sheetId="27" state="hidden" r:id="rId6"/>
    <sheet name="DQE" sheetId="34" r:id="rId7"/>
  </sheets>
  <definedNames>
    <definedName name="_xlnm.Print_Titles" localSheetId="6">DQE!$1:$6</definedName>
    <definedName name="_xlnm.Print_Area" localSheetId="2">'120'!$A$1:$H$112</definedName>
    <definedName name="_xlnm.Print_Area" localSheetId="0">'30'!$A$1:$H$111</definedName>
    <definedName name="_xlnm.Print_Area" localSheetId="1">'60'!$A$1:$H$111</definedName>
    <definedName name="_xlnm.Print_Area" localSheetId="6">DQE!$A$1:$H$143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2" i="34" l="1"/>
  <c r="G115" i="34"/>
  <c r="G114" i="34"/>
  <c r="G98" i="34"/>
  <c r="G90" i="34"/>
  <c r="G89" i="34"/>
  <c r="G87" i="34"/>
  <c r="G101" i="34"/>
  <c r="G77" i="34"/>
  <c r="G85" i="34"/>
  <c r="G84" i="34"/>
  <c r="G119" i="34"/>
  <c r="G110" i="34"/>
  <c r="G82" i="34"/>
  <c r="G102" i="34"/>
  <c r="G76" i="34"/>
  <c r="G68" i="34"/>
  <c r="G65" i="34"/>
  <c r="G69" i="34"/>
  <c r="I58" i="34"/>
  <c r="G58" i="34" s="1"/>
  <c r="I62" i="34"/>
  <c r="G62" i="34" s="1"/>
  <c r="I20" i="34"/>
  <c r="G36" i="34" s="1"/>
  <c r="I28" i="34"/>
  <c r="G24" i="34" l="1"/>
  <c r="G28" i="34"/>
  <c r="G41" i="34"/>
  <c r="G20" i="34"/>
  <c r="G26" i="34" s="1"/>
  <c r="G25" i="34"/>
  <c r="G29" i="34"/>
  <c r="G31" i="34"/>
  <c r="G37" i="34"/>
  <c r="H131" i="34" l="1"/>
  <c r="H130" i="34"/>
  <c r="H129" i="34"/>
  <c r="H128" i="34"/>
  <c r="H127" i="34"/>
  <c r="H126" i="34"/>
  <c r="H122" i="34"/>
  <c r="H121" i="34"/>
  <c r="H120" i="34"/>
  <c r="H119" i="34"/>
  <c r="H118" i="34"/>
  <c r="H117" i="34"/>
  <c r="H115" i="34"/>
  <c r="H114" i="34"/>
  <c r="H113" i="34"/>
  <c r="H111" i="34"/>
  <c r="H110" i="34"/>
  <c r="H109" i="34"/>
  <c r="H107" i="34"/>
  <c r="H106" i="34"/>
  <c r="H105" i="34"/>
  <c r="H103" i="34"/>
  <c r="H102" i="34"/>
  <c r="H101" i="34"/>
  <c r="H99" i="34"/>
  <c r="H98" i="34"/>
  <c r="H97" i="34"/>
  <c r="H95" i="34"/>
  <c r="H94" i="34"/>
  <c r="H93" i="34"/>
  <c r="H91" i="34"/>
  <c r="H90" i="34"/>
  <c r="H89" i="34"/>
  <c r="H87" i="34"/>
  <c r="H86" i="34"/>
  <c r="H85" i="34"/>
  <c r="H84" i="34"/>
  <c r="H83" i="34"/>
  <c r="H82" i="34"/>
  <c r="H81" i="34"/>
  <c r="H80" i="34"/>
  <c r="H78" i="34"/>
  <c r="H77" i="34"/>
  <c r="H76" i="34"/>
  <c r="H74" i="34"/>
  <c r="H73" i="34"/>
  <c r="H72" i="34"/>
  <c r="H71" i="34"/>
  <c r="H70" i="34"/>
  <c r="H69" i="34"/>
  <c r="H68" i="34"/>
  <c r="H67" i="34"/>
  <c r="H66" i="34"/>
  <c r="H65" i="34"/>
  <c r="H64" i="34"/>
  <c r="H62" i="34"/>
  <c r="H61" i="34"/>
  <c r="H60" i="34"/>
  <c r="H59" i="34"/>
  <c r="H58" i="34"/>
  <c r="H57" i="34"/>
  <c r="H56" i="34"/>
  <c r="H54" i="34"/>
  <c r="H53" i="34"/>
  <c r="H52" i="34"/>
  <c r="H51" i="34"/>
  <c r="H50" i="34"/>
  <c r="H49" i="34"/>
  <c r="H48" i="34"/>
  <c r="H44" i="34"/>
  <c r="H43" i="34"/>
  <c r="H41" i="34"/>
  <c r="H40" i="34"/>
  <c r="H38" i="34"/>
  <c r="H36" i="34"/>
  <c r="H32" i="34"/>
  <c r="H30" i="34"/>
  <c r="H23" i="34"/>
  <c r="H22" i="34"/>
  <c r="H17" i="34"/>
  <c r="H16" i="34"/>
  <c r="H15" i="34"/>
  <c r="H14" i="34"/>
  <c r="H13" i="34"/>
  <c r="H11" i="34"/>
  <c r="H10" i="34"/>
  <c r="H9" i="34"/>
  <c r="H8" i="34"/>
  <c r="H124" i="34" l="1"/>
  <c r="H46" i="34"/>
  <c r="G138" i="34" s="1"/>
  <c r="H7" i="34"/>
  <c r="H24" i="34"/>
  <c r="H28" i="34"/>
  <c r="G135" i="34"/>
  <c r="H37" i="34"/>
  <c r="H34" i="34" s="1"/>
  <c r="G137" i="34" s="1"/>
  <c r="H20" i="34"/>
  <c r="H26" i="34"/>
  <c r="G139" i="34"/>
  <c r="H25" i="34"/>
  <c r="H29" i="34"/>
  <c r="H31" i="34"/>
  <c r="H19" i="34" l="1"/>
  <c r="G136" i="34" s="1"/>
  <c r="G140" i="34" s="1"/>
  <c r="G141" i="34" l="1"/>
  <c r="G142" i="34" s="1"/>
  <c r="F32" i="21" l="1"/>
  <c r="F32" i="24"/>
  <c r="H32" i="24" s="1"/>
  <c r="F32" i="26"/>
  <c r="B5" i="27"/>
  <c r="B15" i="27" s="1"/>
  <c r="B4" i="27"/>
  <c r="C20" i="27" s="1"/>
  <c r="H94" i="26"/>
  <c r="D109" i="26"/>
  <c r="D108" i="26"/>
  <c r="D107" i="26"/>
  <c r="D106" i="26"/>
  <c r="D105" i="26"/>
  <c r="H96" i="26"/>
  <c r="H95" i="26"/>
  <c r="G90" i="26"/>
  <c r="H90" i="26" s="1"/>
  <c r="G87" i="26"/>
  <c r="H87" i="26" s="1"/>
  <c r="H84" i="26"/>
  <c r="H81" i="26"/>
  <c r="H78" i="26"/>
  <c r="H77" i="26"/>
  <c r="H74" i="26"/>
  <c r="H73" i="26"/>
  <c r="H72" i="26"/>
  <c r="H71" i="26"/>
  <c r="H70" i="26"/>
  <c r="H69" i="26"/>
  <c r="H68" i="26"/>
  <c r="H67" i="26"/>
  <c r="H64" i="26"/>
  <c r="H63" i="26"/>
  <c r="H62" i="26"/>
  <c r="H61" i="26"/>
  <c r="H58" i="26"/>
  <c r="H57" i="26"/>
  <c r="H56" i="26"/>
  <c r="H55" i="26"/>
  <c r="H54" i="26"/>
  <c r="H53" i="26"/>
  <c r="H50" i="26"/>
  <c r="H49" i="26"/>
  <c r="H48" i="26"/>
  <c r="H47" i="26"/>
  <c r="H44" i="26"/>
  <c r="H40" i="26"/>
  <c r="H37" i="26"/>
  <c r="H36" i="26"/>
  <c r="H32" i="26"/>
  <c r="H28" i="26"/>
  <c r="H27" i="26"/>
  <c r="H8" i="26"/>
  <c r="E105" i="26" s="1"/>
  <c r="B5" i="25"/>
  <c r="B4" i="25"/>
  <c r="C20" i="25" s="1"/>
  <c r="D108" i="24"/>
  <c r="D107" i="24"/>
  <c r="D106" i="24"/>
  <c r="D105" i="24"/>
  <c r="D104" i="24"/>
  <c r="H95" i="24"/>
  <c r="H94" i="24"/>
  <c r="H90" i="24"/>
  <c r="G90" i="24"/>
  <c r="G87" i="24"/>
  <c r="H87" i="24" s="1"/>
  <c r="H84" i="24"/>
  <c r="H81" i="24"/>
  <c r="H78" i="24"/>
  <c r="H77" i="24"/>
  <c r="H74" i="24"/>
  <c r="H73" i="24"/>
  <c r="H72" i="24"/>
  <c r="H71" i="24"/>
  <c r="H70" i="24"/>
  <c r="H69" i="24"/>
  <c r="H68" i="24"/>
  <c r="H67" i="24"/>
  <c r="H64" i="24"/>
  <c r="H63" i="24"/>
  <c r="H62" i="24"/>
  <c r="H61" i="24"/>
  <c r="H58" i="24"/>
  <c r="H57" i="24"/>
  <c r="H56" i="24"/>
  <c r="H55" i="24"/>
  <c r="H54" i="24"/>
  <c r="H53" i="24"/>
  <c r="H50" i="24"/>
  <c r="H49" i="24"/>
  <c r="H48" i="24"/>
  <c r="H47" i="24"/>
  <c r="H44" i="24"/>
  <c r="H40" i="24"/>
  <c r="H37" i="24"/>
  <c r="H36" i="24"/>
  <c r="H28" i="24"/>
  <c r="H27" i="24"/>
  <c r="H8" i="24"/>
  <c r="E104" i="24" s="1"/>
  <c r="C21" i="23"/>
  <c r="C20" i="23"/>
  <c r="C19" i="23"/>
  <c r="D19" i="23" s="1"/>
  <c r="F31" i="21" s="1"/>
  <c r="C18" i="23"/>
  <c r="D18" i="23" s="1"/>
  <c r="F30" i="21" s="1"/>
  <c r="C17" i="23"/>
  <c r="F22" i="21" s="1"/>
  <c r="C14" i="23"/>
  <c r="B10" i="23"/>
  <c r="F19" i="21" s="1"/>
  <c r="B9" i="23"/>
  <c r="F18" i="21" s="1"/>
  <c r="B5" i="23"/>
  <c r="B7" i="23" s="1"/>
  <c r="D108" i="21"/>
  <c r="D107" i="21"/>
  <c r="D106" i="21"/>
  <c r="D105" i="21"/>
  <c r="D104" i="21"/>
  <c r="H95" i="21"/>
  <c r="G90" i="21"/>
  <c r="H90" i="21" s="1"/>
  <c r="G87" i="21"/>
  <c r="H87" i="21" s="1"/>
  <c r="H84" i="21"/>
  <c r="H81" i="21"/>
  <c r="H78" i="21"/>
  <c r="H77" i="21"/>
  <c r="H74" i="21"/>
  <c r="H73" i="21"/>
  <c r="H72" i="21"/>
  <c r="H71" i="21"/>
  <c r="H70" i="21"/>
  <c r="H69" i="21"/>
  <c r="H68" i="21"/>
  <c r="H67" i="21"/>
  <c r="H64" i="21"/>
  <c r="H63" i="21"/>
  <c r="H62" i="21"/>
  <c r="H61" i="21"/>
  <c r="H58" i="21"/>
  <c r="H57" i="21"/>
  <c r="H56" i="21"/>
  <c r="H55" i="21"/>
  <c r="H54" i="21"/>
  <c r="H53" i="21"/>
  <c r="H50" i="21"/>
  <c r="H49" i="21"/>
  <c r="H48" i="21"/>
  <c r="H47" i="21"/>
  <c r="H44" i="21"/>
  <c r="H40" i="21"/>
  <c r="H37" i="21"/>
  <c r="H36" i="21"/>
  <c r="H28" i="21"/>
  <c r="H27" i="21"/>
  <c r="H34" i="26" l="1"/>
  <c r="E108" i="26" s="1"/>
  <c r="H34" i="24"/>
  <c r="E107" i="24" s="1"/>
  <c r="C15" i="25"/>
  <c r="C15" i="27"/>
  <c r="C19" i="27"/>
  <c r="D19" i="27" s="1"/>
  <c r="F31" i="26" s="1"/>
  <c r="H31" i="26" s="1"/>
  <c r="C17" i="27"/>
  <c r="F22" i="26" s="1"/>
  <c r="H22" i="26" s="1"/>
  <c r="C17" i="25"/>
  <c r="F22" i="24" s="1"/>
  <c r="H22" i="24" s="1"/>
  <c r="F17" i="21"/>
  <c r="F23" i="21"/>
  <c r="C15" i="23"/>
  <c r="C16" i="23" s="1"/>
  <c r="F21" i="21" s="1"/>
  <c r="F24" i="21"/>
  <c r="B10" i="25"/>
  <c r="B15" i="25"/>
  <c r="B7" i="25"/>
  <c r="B10" i="27"/>
  <c r="B7" i="27"/>
  <c r="C18" i="27"/>
  <c r="C21" i="27"/>
  <c r="B9" i="27"/>
  <c r="F18" i="26" s="1"/>
  <c r="H18" i="26" s="1"/>
  <c r="C14" i="27"/>
  <c r="H92" i="26"/>
  <c r="E109" i="26" s="1"/>
  <c r="H92" i="24"/>
  <c r="E108" i="24" s="1"/>
  <c r="C19" i="25"/>
  <c r="C18" i="25"/>
  <c r="C21" i="25"/>
  <c r="B9" i="25"/>
  <c r="F18" i="24" s="1"/>
  <c r="H18" i="24" s="1"/>
  <c r="C14" i="25"/>
  <c r="H92" i="21"/>
  <c r="E108" i="21" s="1"/>
  <c r="H34" i="21"/>
  <c r="E107" i="21" s="1"/>
  <c r="H8" i="21"/>
  <c r="E104" i="21" s="1"/>
  <c r="B15" i="23"/>
  <c r="C16" i="25" l="1"/>
  <c r="F21" i="24" s="1"/>
  <c r="H21" i="24" s="1"/>
  <c r="C16" i="27"/>
  <c r="F21" i="26" s="1"/>
  <c r="H21" i="26" s="1"/>
  <c r="F19" i="24"/>
  <c r="H19" i="24" s="1"/>
  <c r="F24" i="24"/>
  <c r="H24" i="24" s="1"/>
  <c r="F17" i="24"/>
  <c r="H17" i="24" s="1"/>
  <c r="F23" i="24"/>
  <c r="H23" i="24" s="1"/>
  <c r="F17" i="26"/>
  <c r="H17" i="26" s="1"/>
  <c r="F23" i="26"/>
  <c r="H23" i="26" s="1"/>
  <c r="F19" i="26"/>
  <c r="H19" i="26" s="1"/>
  <c r="F24" i="26"/>
  <c r="H24" i="26" s="1"/>
  <c r="D18" i="27"/>
  <c r="F30" i="26" s="1"/>
  <c r="H30" i="26" s="1"/>
  <c r="H26" i="26" s="1"/>
  <c r="E107" i="26" s="1"/>
  <c r="D19" i="25"/>
  <c r="F31" i="24" s="1"/>
  <c r="H31" i="24" s="1"/>
  <c r="D18" i="25"/>
  <c r="F30" i="24" s="1"/>
  <c r="H30" i="24" s="1"/>
  <c r="H32" i="21"/>
  <c r="H26" i="24" l="1"/>
  <c r="E106" i="24" s="1"/>
  <c r="H16" i="24"/>
  <c r="E105" i="24" s="1"/>
  <c r="E109" i="24" s="1"/>
  <c r="E110" i="24" s="1"/>
  <c r="E111" i="24" s="1"/>
  <c r="H16" i="26"/>
  <c r="E106" i="26" s="1"/>
  <c r="E110" i="26" s="1"/>
  <c r="E111" i="26" s="1"/>
  <c r="E112" i="26" s="1"/>
  <c r="H19" i="21"/>
  <c r="H24" i="21"/>
  <c r="H31" i="21"/>
  <c r="H30" i="21"/>
  <c r="H23" i="21"/>
  <c r="H17" i="21"/>
  <c r="H18" i="21"/>
  <c r="H22" i="21"/>
  <c r="H26" i="21" l="1"/>
  <c r="E106" i="21" s="1"/>
  <c r="H21" i="21"/>
  <c r="H16" i="21" s="1"/>
  <c r="E105" i="21" s="1"/>
  <c r="E109" i="21" l="1"/>
  <c r="E110" i="21" s="1"/>
  <c r="E111" i="21" s="1"/>
</calcChain>
</file>

<file path=xl/sharedStrings.xml><?xml version="1.0" encoding="utf-8"?>
<sst xmlns="http://schemas.openxmlformats.org/spreadsheetml/2006/main" count="772" uniqueCount="199">
  <si>
    <t>N° prix</t>
  </si>
  <si>
    <t>Désignation</t>
  </si>
  <si>
    <t>Unité</t>
  </si>
  <si>
    <t>Quantité</t>
  </si>
  <si>
    <t>Prix</t>
  </si>
  <si>
    <t>Somme</t>
  </si>
  <si>
    <t>I - INSTALLATION DE CHANTIER</t>
  </si>
  <si>
    <t>Piquetage général</t>
  </si>
  <si>
    <t>Ff</t>
  </si>
  <si>
    <t>Installation et repli du cantonnement</t>
  </si>
  <si>
    <t>Signalisation de chantier</t>
  </si>
  <si>
    <t>II - TERRASSEMENT</t>
  </si>
  <si>
    <t>Terrassement en tranchée</t>
  </si>
  <si>
    <r>
      <t>m</t>
    </r>
    <r>
      <rPr>
        <vertAlign val="superscript"/>
        <sz val="10"/>
        <rFont val="Arial"/>
        <family val="2"/>
      </rPr>
      <t>3</t>
    </r>
  </si>
  <si>
    <t>Découpage du revêtement à la scie mécanique</t>
  </si>
  <si>
    <t>ml</t>
  </si>
  <si>
    <t>Démolition de chaussée</t>
  </si>
  <si>
    <r>
      <t>m</t>
    </r>
    <r>
      <rPr>
        <vertAlign val="superscript"/>
        <sz val="10"/>
        <rFont val="Arial"/>
        <family val="2"/>
      </rPr>
      <t>2</t>
    </r>
  </si>
  <si>
    <t>Remblaiement de la tranchée</t>
  </si>
  <si>
    <t>Grave Naturel Traité 0/31,5 pour remblai</t>
  </si>
  <si>
    <t>Evacuation des déblais et mise en décharge</t>
  </si>
  <si>
    <t>Compactage</t>
  </si>
  <si>
    <t>III - GENIE CIVIL ET REFECTION</t>
  </si>
  <si>
    <t>Dalle de fondation en béton armé pour ouvrage de stockage</t>
  </si>
  <si>
    <t xml:space="preserve">  u</t>
  </si>
  <si>
    <t>Dalle de répartition en béton armé pour chaussée située au dessus de l'ouvrage de stockage</t>
  </si>
  <si>
    <t>Réfection de chaussée</t>
  </si>
  <si>
    <t>IV - EQUIPEMENT HYDRAULIQUE</t>
  </si>
  <si>
    <t>Grillage détectable</t>
  </si>
  <si>
    <t>Coude fonte à joint à contrebrides boulonnées PN16</t>
  </si>
  <si>
    <t>Dn = 100 mm</t>
  </si>
  <si>
    <t>u</t>
  </si>
  <si>
    <t>V - CITERNE DE STOSKAGE ET ACCESSOIRES</t>
  </si>
  <si>
    <t>Crépine pour aspiration incendie</t>
  </si>
  <si>
    <t>RECAPITULATIF</t>
  </si>
  <si>
    <t>TOTAL H.T</t>
  </si>
  <si>
    <t>TOTAL T.T.C</t>
  </si>
  <si>
    <t>COMMUNE DE VARENNES CHANGY (45)</t>
  </si>
  <si>
    <t>RENFORCEMENT DE LA DEFENSE INCENDIE</t>
  </si>
  <si>
    <t>Détail Estimatif et Quantitatif</t>
  </si>
  <si>
    <r>
      <t xml:space="preserve">Diamètre canalisation </t>
    </r>
    <r>
      <rPr>
        <b/>
        <sz val="10"/>
        <rFont val="Arial"/>
        <family val="2"/>
      </rPr>
      <t>DN en mm</t>
    </r>
  </si>
  <si>
    <r>
      <t xml:space="preserve">Largeur de tranchée </t>
    </r>
    <r>
      <rPr>
        <b/>
        <sz val="10"/>
        <rFont val="Arial"/>
        <family val="2"/>
      </rPr>
      <t>en m</t>
    </r>
  </si>
  <si>
    <r>
      <t xml:space="preserve">Profondeur de tranchée </t>
    </r>
    <r>
      <rPr>
        <b/>
        <sz val="10"/>
        <rFont val="Arial"/>
        <family val="2"/>
      </rPr>
      <t>en m</t>
    </r>
  </si>
  <si>
    <r>
      <t xml:space="preserve">Longueur de conduite </t>
    </r>
    <r>
      <rPr>
        <b/>
        <sz val="10"/>
        <rFont val="Arial"/>
        <family val="2"/>
      </rPr>
      <t>en m</t>
    </r>
  </si>
  <si>
    <t>Matériaux de remblai et de réfection</t>
  </si>
  <si>
    <t>Hauteur (m)</t>
  </si>
  <si>
    <t>Volume (m3)</t>
  </si>
  <si>
    <t>Surface (m2)</t>
  </si>
  <si>
    <t>Sablon</t>
  </si>
  <si>
    <t>Lit de pose</t>
  </si>
  <si>
    <t>Assise et enrobage</t>
  </si>
  <si>
    <t>SOMME</t>
  </si>
  <si>
    <t>Grave calcaire</t>
  </si>
  <si>
    <t>Grave bitume</t>
  </si>
  <si>
    <t>Béton bitumineux</t>
  </si>
  <si>
    <t>Constat huissier</t>
  </si>
  <si>
    <t>Travaux à proximité de réseaux existants</t>
  </si>
  <si>
    <t>Sable pour remblai</t>
  </si>
  <si>
    <t>T.E. fonte à 3 brides PN16</t>
  </si>
  <si>
    <t>Vidange</t>
  </si>
  <si>
    <t>Raccordement sur conduites existantes</t>
  </si>
  <si>
    <t>DOE</t>
  </si>
  <si>
    <t>Poteau incendie y compris esse de réglage, raccordement et moyen de protection</t>
  </si>
  <si>
    <t>Dn = 160 mm</t>
  </si>
  <si>
    <t>Dn = 90 mm</t>
  </si>
  <si>
    <t>Dn = 63 mm</t>
  </si>
  <si>
    <t>Dn = 50 mm</t>
  </si>
  <si>
    <t>Canalisation PVC PN16</t>
  </si>
  <si>
    <t>Robinet Vanne à Opercule PN 16</t>
  </si>
  <si>
    <t>DN = 100 mm</t>
  </si>
  <si>
    <t>DN = 60 mm</t>
  </si>
  <si>
    <t>DN = 125mm</t>
  </si>
  <si>
    <t>DN = 125/125 mm</t>
  </si>
  <si>
    <t>DN = 125/100 mm</t>
  </si>
  <si>
    <t>DN = 125/80 mm</t>
  </si>
  <si>
    <t>DN = 125/65 mm</t>
  </si>
  <si>
    <t>DN = 125/60 mm</t>
  </si>
  <si>
    <t>DN = 125/50 mm</t>
  </si>
  <si>
    <t>DN = 125 mm</t>
  </si>
  <si>
    <t>DN = 50 mm</t>
  </si>
  <si>
    <t>Dn = 150/125 mm</t>
  </si>
  <si>
    <t>Dn = 125/125 mm</t>
  </si>
  <si>
    <t>Dn = 140/125 mm</t>
  </si>
  <si>
    <t>Dn = 90/80 mm</t>
  </si>
  <si>
    <t>Dn = 65/63 mm</t>
  </si>
  <si>
    <t>Dn = 63/60 mm</t>
  </si>
  <si>
    <t>Dn = 60/60 mm</t>
  </si>
  <si>
    <t>Cônes à brides</t>
  </si>
  <si>
    <t>1/4 DN 125 mm</t>
  </si>
  <si>
    <t>1/8 DN 125 mm</t>
  </si>
  <si>
    <t>1/16 DN 125 mm</t>
  </si>
  <si>
    <t>1/32 DN 125 mm</t>
  </si>
  <si>
    <t>Adaptateur à bride PN16</t>
  </si>
  <si>
    <t>Raccordement sur les conduites de branchement y compris collier, robinet et accessoires</t>
  </si>
  <si>
    <t>Béton Bitumineux Semi Grenu sur 6 cm</t>
  </si>
  <si>
    <t>Ventouse AUTOMATIQUE</t>
  </si>
  <si>
    <t>Dn = 40 mm</t>
  </si>
  <si>
    <t>DN = 140/25 mm</t>
  </si>
  <si>
    <t>TVA 20%</t>
  </si>
  <si>
    <t>Chassis speed</t>
  </si>
  <si>
    <t>Robinet à flotteur pour remplissage automatique</t>
  </si>
  <si>
    <t>Réservoir</t>
  </si>
  <si>
    <r>
      <t xml:space="preserve">1 trou d'homme </t>
    </r>
    <r>
      <rPr>
        <sz val="10"/>
        <rFont val="Arial"/>
        <family val="2"/>
      </rPr>
      <t>avec remplissage et évent de ventilation (DN80/90), aspiration (raccord et tuyauterie DN 102/114) et robinet flotteur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1 support de regard, 1 chambre d'accès polyethylène et tampon de piste D400 fonte couvercle étanche</t>
    </r>
  </si>
  <si>
    <t>RECAPITULATIF Secteur 1 : Route de Lorris</t>
  </si>
  <si>
    <t>Secteur 1 : Route de Lorris</t>
  </si>
  <si>
    <t>Démolition chaussée (m²)</t>
  </si>
  <si>
    <t>Découpage revêtement (ml)</t>
  </si>
  <si>
    <r>
      <t xml:space="preserve">Aménagement réserve naturelle
</t>
    </r>
    <r>
      <rPr>
        <sz val="10"/>
        <rFont val="Arial"/>
        <family val="2"/>
      </rPr>
      <t>Dispositif fixe d'aspiration avec raccord, canalisation et crépine et aménagement de l'accès y compris terrassement et génie civil</t>
    </r>
  </si>
  <si>
    <t>Dn = 75 mm</t>
  </si>
  <si>
    <t>Grave bitume sur 12 cm</t>
  </si>
  <si>
    <t>Remise en état de l'existant</t>
  </si>
  <si>
    <t>m²</t>
  </si>
  <si>
    <t>Remise en état</t>
  </si>
  <si>
    <t>RI1</t>
  </si>
  <si>
    <t>Volume Déblais / terrassement (m3)</t>
  </si>
  <si>
    <t>Volume</t>
  </si>
  <si>
    <t>Dalle lestage</t>
  </si>
  <si>
    <t>Dalle répartition</t>
  </si>
  <si>
    <t>sous voirie</t>
  </si>
  <si>
    <t>Oui</t>
  </si>
  <si>
    <r>
      <t xml:space="preserve">Réservoir de 60 m3 tout équipé
</t>
    </r>
    <r>
      <rPr>
        <sz val="10"/>
        <rFont val="Arial"/>
        <family val="2"/>
      </rPr>
      <t>Simple paroi enterré
Revêtement extérieur résistant à 2500 Volts
1 TH 600/720 plaque 600X720 ep 6</t>
    </r>
  </si>
  <si>
    <r>
      <t xml:space="preserve">Réservoir de 30 m3 tout équipé
</t>
    </r>
    <r>
      <rPr>
        <sz val="10"/>
        <rFont val="Arial"/>
        <family val="2"/>
      </rPr>
      <t>Simple paroi enterré
Revêtement extérieur résistant à 2500 Volts
1 TH 600/720 plaque 600X720 ep 6</t>
    </r>
  </si>
  <si>
    <r>
      <t xml:space="preserve">Réservoir de 120 m3 tout équipé
</t>
    </r>
    <r>
      <rPr>
        <sz val="10"/>
        <rFont val="Arial"/>
        <family val="2"/>
      </rPr>
      <t>Simple paroi enterré
Revêtement extérieur résistant à 2500 Volts
1 TH 600/720 plaque 600X720 ep 6</t>
    </r>
  </si>
  <si>
    <t>Reconstitution réseau eaux pluviales</t>
  </si>
  <si>
    <t>Essais de pression</t>
  </si>
  <si>
    <t>Amené et repli du matériel quel que soit le nombre d’essais</t>
  </si>
  <si>
    <t xml:space="preserve">Exécution des essais </t>
  </si>
  <si>
    <t>Désinfection</t>
  </si>
  <si>
    <t>Analyse bactériologique avant mise en service</t>
  </si>
  <si>
    <t>Ft</t>
  </si>
  <si>
    <t>Localisation de réseaux enterrés</t>
  </si>
  <si>
    <t>Localisation de réseau enterré hors chantier</t>
  </si>
  <si>
    <t>Localisation de réseau enterré en phase de chantier</t>
  </si>
  <si>
    <t>Travaux de dégagement partiel ou total des réseaux enterrés</t>
  </si>
  <si>
    <t>Mise en place de protections pour le maintien des réseaux</t>
  </si>
  <si>
    <t>SYNDICAT DES EAUX DE LA CLERY ET DU BETZ (45)</t>
  </si>
  <si>
    <t>Citerneau</t>
  </si>
  <si>
    <t>DN15</t>
  </si>
  <si>
    <t>DN20</t>
  </si>
  <si>
    <t>DN60</t>
  </si>
  <si>
    <t>DN50</t>
  </si>
  <si>
    <t>Autres réfection</t>
  </si>
  <si>
    <t>Calcaire</t>
  </si>
  <si>
    <t>DN63</t>
  </si>
  <si>
    <t>Bi-couche</t>
  </si>
  <si>
    <t>Regard béton</t>
  </si>
  <si>
    <t>DN150</t>
  </si>
  <si>
    <t>Traversée de voirie</t>
  </si>
  <si>
    <t>Cablette cuivre protection cathodique sous fourreau y compris pièce de raccordement et raccordement à la cablette existante</t>
  </si>
  <si>
    <t>DN80</t>
  </si>
  <si>
    <t>DN100</t>
  </si>
  <si>
    <t>V - TRAVAUX DIVERS</t>
  </si>
  <si>
    <t>DN compris entre 100 et 200 mm</t>
  </si>
  <si>
    <t>DN inférieur ou égale à 100 mm</t>
  </si>
  <si>
    <t>Essais de compactage</t>
  </si>
  <si>
    <t>DOE avec plans de recollement géoréférencés</t>
  </si>
  <si>
    <t>Robinet Vanne à Opercule PN 16 (y compris BAC et pièces de raccordement)</t>
  </si>
  <si>
    <t>Coude fonte à brides (y compris pièces de raccordement)</t>
  </si>
  <si>
    <t>Suppression bouche à clé existante (y compris terrassement, remblais, refection)</t>
  </si>
  <si>
    <t>Qté</t>
  </si>
  <si>
    <t>U</t>
  </si>
  <si>
    <t>II - TRAVAUX DE TERRASSEMENT</t>
  </si>
  <si>
    <t>Refection busage pluviale avec refection surface à l'identique (enrobé, bicouche, calcaire ou autre)</t>
  </si>
  <si>
    <t>TRAVAUX DE CANALISATIONS D'EAU POTABLE</t>
  </si>
  <si>
    <t>Reprofilage fossé</t>
  </si>
  <si>
    <t>Cable pilote y compris pièce de raccordement et raccordement au cable existant</t>
  </si>
  <si>
    <t>DN200</t>
  </si>
  <si>
    <t>DN = 200 mm</t>
  </si>
  <si>
    <t>Pus value pour traversée de route de vidange</t>
  </si>
  <si>
    <t>DN160</t>
  </si>
  <si>
    <t>DN110</t>
  </si>
  <si>
    <t>Raccordement sur conduites existantes (hors raccordement avec té, prise en charge ou vannes) avec raccord vérouillé</t>
  </si>
  <si>
    <t>Utilisation des déblais en remblais</t>
  </si>
  <si>
    <t>DN125</t>
  </si>
  <si>
    <t>Passage en encorbellement</t>
  </si>
  <si>
    <t>Canalisation Fonte</t>
  </si>
  <si>
    <t>Canalisation Fonte verouillée et calorifugée</t>
  </si>
  <si>
    <t>Sous fourreaux déjà existant</t>
  </si>
  <si>
    <t>Coude fonte verouillé à brides (y compris pièces de raccordement - adaptateurs fonte verrouillé)</t>
  </si>
  <si>
    <t>Plus value au ml pour reprise de branchement &gt; 6 ml</t>
  </si>
  <si>
    <t>DN supérieur à 200 mm</t>
  </si>
  <si>
    <t>Par fonçage avec mise en place d'un fourreaux centreur</t>
  </si>
  <si>
    <t>DN = 250 mm</t>
  </si>
  <si>
    <t>DN = 150 mm</t>
  </si>
  <si>
    <t>DN = 80 mm</t>
  </si>
  <si>
    <t>DN250</t>
  </si>
  <si>
    <t>DN supérieur à 100 mm</t>
  </si>
  <si>
    <t>DN90</t>
  </si>
  <si>
    <t>Suppression conduite existante avec plaque pleine (y compris terrassement, remblais et pièces de raccordement)</t>
  </si>
  <si>
    <t>Accotement enherbé (avec terre végétale et engazonnement)</t>
  </si>
  <si>
    <t>Ventouse automatique 3 fonctions avec robinet d'arrêt dans regard 1200 + tampon (y compris té, vanne d'isolement et pièces de raccordement)</t>
  </si>
  <si>
    <t>Suppression pièce spéciale type té, vannes, ventouse avec plaques pleines de part et d'autres (y compris terrassement, remblais, refection et pièces de raccordement)</t>
  </si>
  <si>
    <t>Vidange (y compris té, vanne, 2 BAC, PE pour sortie et pièces de raccordement)</t>
  </si>
  <si>
    <t>T.E. fonte à brides tournantes PN16 (y compris pièces de raccordement)</t>
  </si>
  <si>
    <t>Plaque pleine à brides</t>
  </si>
  <si>
    <t>Cone fonte à brides tournantes (y compris pièces de raccordement)</t>
  </si>
  <si>
    <t>Détail Quantitatif et Estimatif</t>
  </si>
  <si>
    <t>PERS-EN-GATINAIS</t>
  </si>
  <si>
    <t>Renouvellement de branchement existant (y compris prise en charge avec collier, robinet, pièces de raccordement et BAC, travaux de plomberie, 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</si>
</sst>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21" x14ac:knownFonts="1">
    <font>
      <sz val="11"/>
      <color theme="1"/>
      <name val="Calibri"/>
      <family val="2"/>
      <scheme val="minor"/>
    </font>
    <font>
      <b/>
      <sz val="20"/>
      <name val="Arial"/>
      <family val="2"/>
    </font>
    <font>
      <sz val="2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B0F0"/>
      <name val="Arial"/>
      <family val="2"/>
    </font>
    <font>
      <b/>
      <sz val="10"/>
      <color rgb="FF00B0F0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3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64" fontId="5" fillId="0" borderId="5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8" xfId="1" applyFont="1" applyFill="1" applyBorder="1" applyAlignment="1">
      <alignment horizontal="center" vertical="center"/>
    </xf>
    <xf numFmtId="44" fontId="6" fillId="0" borderId="9" xfId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44" fontId="6" fillId="0" borderId="5" xfId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4" fontId="5" fillId="0" borderId="5" xfId="1" applyFont="1" applyFill="1" applyBorder="1" applyAlignment="1">
      <alignment horizontal="center" vertical="center"/>
    </xf>
    <xf numFmtId="44" fontId="5" fillId="0" borderId="6" xfId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44" fontId="6" fillId="0" borderId="12" xfId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44" fontId="5" fillId="0" borderId="14" xfId="1" applyFont="1" applyFill="1" applyBorder="1" applyAlignment="1">
      <alignment horizontal="center" vertical="center"/>
    </xf>
    <xf numFmtId="44" fontId="6" fillId="0" borderId="17" xfId="1" applyFont="1" applyFill="1" applyBorder="1" applyAlignment="1">
      <alignment horizontal="center" vertical="center"/>
    </xf>
    <xf numFmtId="0" fontId="0" fillId="0" borderId="18" xfId="0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44" fontId="5" fillId="0" borderId="19" xfId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4" fontId="7" fillId="0" borderId="2" xfId="1" applyFill="1" applyBorder="1" applyAlignment="1">
      <alignment horizontal="center" vertical="center"/>
    </xf>
    <xf numFmtId="44" fontId="6" fillId="0" borderId="22" xfId="1" applyFont="1" applyFill="1" applyBorder="1" applyAlignment="1">
      <alignment horizontal="center" vertical="center"/>
    </xf>
    <xf numFmtId="44" fontId="7" fillId="0" borderId="8" xfId="1" applyFill="1" applyBorder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44" fontId="7" fillId="0" borderId="14" xfId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4" fontId="12" fillId="0" borderId="8" xfId="1" applyFont="1" applyFill="1" applyBorder="1" applyAlignment="1">
      <alignment horizontal="center" vertical="center"/>
    </xf>
    <xf numFmtId="44" fontId="6" fillId="0" borderId="0" xfId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4" fontId="5" fillId="0" borderId="6" xfId="0" applyNumberFormat="1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44" fontId="6" fillId="0" borderId="15" xfId="1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vertical="center"/>
    </xf>
    <xf numFmtId="44" fontId="6" fillId="0" borderId="14" xfId="1" applyFont="1" applyFill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16" fillId="0" borderId="23" xfId="0" applyFont="1" applyBorder="1"/>
    <xf numFmtId="0" fontId="16" fillId="0" borderId="27" xfId="0" applyFont="1" applyBorder="1"/>
    <xf numFmtId="0" fontId="16" fillId="0" borderId="31" xfId="0" applyFont="1" applyBorder="1"/>
    <xf numFmtId="0" fontId="16" fillId="0" borderId="0" xfId="0" applyFont="1" applyAlignment="1">
      <alignment horizontal="right"/>
    </xf>
    <xf numFmtId="1" fontId="0" fillId="0" borderId="0" xfId="0" applyNumberFormat="1"/>
    <xf numFmtId="2" fontId="0" fillId="0" borderId="0" xfId="0" applyNumberFormat="1"/>
    <xf numFmtId="0" fontId="0" fillId="0" borderId="40" xfId="0" applyBorder="1"/>
    <xf numFmtId="0" fontId="0" fillId="0" borderId="22" xfId="0" applyBorder="1"/>
    <xf numFmtId="0" fontId="0" fillId="0" borderId="39" xfId="0" applyBorder="1"/>
    <xf numFmtId="0" fontId="0" fillId="0" borderId="9" xfId="0" applyBorder="1"/>
    <xf numFmtId="0" fontId="5" fillId="0" borderId="39" xfId="0" applyFont="1" applyBorder="1" applyAlignment="1">
      <alignment horizontal="left"/>
    </xf>
    <xf numFmtId="0" fontId="14" fillId="0" borderId="39" xfId="0" applyFont="1" applyBorder="1"/>
    <xf numFmtId="0" fontId="0" fillId="0" borderId="39" xfId="0" applyBorder="1" applyAlignment="1">
      <alignment horizontal="center"/>
    </xf>
    <xf numFmtId="0" fontId="6" fillId="0" borderId="39" xfId="0" applyFont="1" applyBorder="1"/>
    <xf numFmtId="0" fontId="9" fillId="0" borderId="39" xfId="0" applyFont="1" applyBorder="1" applyAlignment="1">
      <alignment horizontal="right"/>
    </xf>
    <xf numFmtId="2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10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18" fillId="0" borderId="38" xfId="0" applyFont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0" fillId="2" borderId="39" xfId="0" applyFill="1" applyBorder="1" applyAlignment="1" applyProtection="1">
      <alignment horizontal="center"/>
      <protection locked="0"/>
    </xf>
    <xf numFmtId="0" fontId="5" fillId="0" borderId="3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0" fillId="2" borderId="39" xfId="0" applyNumberFormat="1" applyFill="1" applyBorder="1" applyAlignment="1" applyProtection="1">
      <alignment horizontal="center"/>
      <protection locked="0"/>
    </xf>
    <xf numFmtId="1" fontId="0" fillId="0" borderId="9" xfId="0" applyNumberForma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0" fontId="0" fillId="0" borderId="38" xfId="0" applyBorder="1"/>
    <xf numFmtId="0" fontId="0" fillId="0" borderId="39" xfId="0" applyBorder="1" applyAlignment="1">
      <alignment horizontal="left"/>
    </xf>
    <xf numFmtId="0" fontId="14" fillId="0" borderId="18" xfId="0" applyFont="1" applyBorder="1"/>
    <xf numFmtId="0" fontId="0" fillId="0" borderId="19" xfId="0" applyBorder="1"/>
    <xf numFmtId="0" fontId="0" fillId="0" borderId="20" xfId="0" applyBorder="1"/>
    <xf numFmtId="2" fontId="0" fillId="0" borderId="39" xfId="0" applyNumberForma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/>
    </xf>
    <xf numFmtId="1" fontId="16" fillId="0" borderId="9" xfId="0" applyNumberFormat="1" applyFont="1" applyBorder="1" applyAlignment="1">
      <alignment horizontal="center"/>
    </xf>
    <xf numFmtId="0" fontId="19" fillId="0" borderId="39" xfId="0" applyFont="1" applyBorder="1" applyAlignment="1">
      <alignment horizontal="center"/>
    </xf>
    <xf numFmtId="1" fontId="19" fillId="0" borderId="39" xfId="0" applyNumberFormat="1" applyFont="1" applyBorder="1" applyAlignment="1">
      <alignment horizontal="center"/>
    </xf>
    <xf numFmtId="0" fontId="17" fillId="2" borderId="18" xfId="0" applyFont="1" applyFill="1" applyBorder="1" applyAlignment="1">
      <alignment horizontal="center"/>
    </xf>
    <xf numFmtId="2" fontId="0" fillId="2" borderId="39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44" fontId="6" fillId="0" borderId="20" xfId="1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44" fontId="12" fillId="0" borderId="8" xfId="1" applyFont="1" applyFill="1" applyBorder="1" applyAlignment="1">
      <alignment horizontal="right" vertical="center"/>
    </xf>
    <xf numFmtId="7" fontId="0" fillId="0" borderId="0" xfId="0" applyNumberFormat="1"/>
    <xf numFmtId="164" fontId="0" fillId="0" borderId="0" xfId="0" applyNumberFormat="1"/>
    <xf numFmtId="0" fontId="6" fillId="0" borderId="0" xfId="0" applyFont="1" applyAlignment="1">
      <alignment horizontal="left" vertical="center" wrapText="1"/>
    </xf>
    <xf numFmtId="0" fontId="6" fillId="0" borderId="39" xfId="0" applyFont="1" applyBorder="1" applyAlignment="1">
      <alignment horizontal="center" vertical="center"/>
    </xf>
    <xf numFmtId="44" fontId="6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5" xfId="0" applyFont="1" applyBorder="1" applyAlignment="1">
      <alignment horizontal="center" wrapText="1"/>
    </xf>
    <xf numFmtId="0" fontId="6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" fontId="6" fillId="0" borderId="14" xfId="0" applyNumberFormat="1" applyFont="1" applyBorder="1" applyAlignment="1">
      <alignment horizontal="center" vertical="center"/>
    </xf>
    <xf numFmtId="0" fontId="20" fillId="0" borderId="0" xfId="0" applyFont="1"/>
    <xf numFmtId="0" fontId="5" fillId="0" borderId="21" xfId="0" applyFont="1" applyBorder="1" applyAlignment="1">
      <alignment horizontal="center" wrapText="1"/>
    </xf>
    <xf numFmtId="0" fontId="5" fillId="0" borderId="11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44" fontId="6" fillId="0" borderId="10" xfId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44" fontId="7" fillId="0" borderId="10" xfId="1" applyFill="1" applyBorder="1" applyAlignment="1">
      <alignment horizontal="center" vertical="center"/>
    </xf>
    <xf numFmtId="44" fontId="7" fillId="0" borderId="15" xfId="1" applyFill="1" applyBorder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44" fontId="6" fillId="0" borderId="10" xfId="2" applyFont="1" applyFill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4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44" fontId="5" fillId="0" borderId="42" xfId="0" applyNumberFormat="1" applyFont="1" applyBorder="1" applyAlignment="1">
      <alignment horizontal="center" vertical="center"/>
    </xf>
    <xf numFmtId="0" fontId="0" fillId="0" borderId="50" xfId="0" applyBorder="1" applyAlignment="1">
      <alignment horizontal="center"/>
    </xf>
    <xf numFmtId="44" fontId="5" fillId="0" borderId="42" xfId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0" fillId="0" borderId="55" xfId="0" applyBorder="1" applyAlignment="1">
      <alignment wrapText="1"/>
    </xf>
    <xf numFmtId="0" fontId="0" fillId="0" borderId="55" xfId="0" applyBorder="1" applyAlignment="1">
      <alignment horizontal="center" vertical="center"/>
    </xf>
    <xf numFmtId="164" fontId="0" fillId="0" borderId="55" xfId="0" applyNumberForma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44" fontId="13" fillId="0" borderId="28" xfId="1" applyFont="1" applyFill="1" applyBorder="1" applyAlignment="1">
      <alignment horizontal="center" vertical="center"/>
    </xf>
    <xf numFmtId="44" fontId="13" fillId="0" borderId="29" xfId="1" applyFont="1" applyFill="1" applyBorder="1" applyAlignment="1">
      <alignment horizontal="center" vertical="center"/>
    </xf>
    <xf numFmtId="44" fontId="13" fillId="0" borderId="30" xfId="1" applyFont="1" applyFill="1" applyBorder="1" applyAlignment="1">
      <alignment horizontal="center" vertical="center"/>
    </xf>
    <xf numFmtId="44" fontId="16" fillId="0" borderId="32" xfId="1" applyFont="1" applyFill="1" applyBorder="1" applyAlignment="1">
      <alignment horizontal="center" vertical="center"/>
    </xf>
    <xf numFmtId="44" fontId="16" fillId="0" borderId="33" xfId="1" applyFont="1" applyFill="1" applyBorder="1" applyAlignment="1">
      <alignment horizontal="center" vertical="center"/>
    </xf>
    <xf numFmtId="44" fontId="16" fillId="0" borderId="34" xfId="1" applyFont="1" applyFill="1" applyBorder="1" applyAlignment="1">
      <alignment horizontal="center" vertical="center"/>
    </xf>
    <xf numFmtId="44" fontId="13" fillId="0" borderId="24" xfId="1" applyFont="1" applyFill="1" applyBorder="1" applyAlignment="1">
      <alignment horizontal="center" vertical="center"/>
    </xf>
    <xf numFmtId="44" fontId="13" fillId="0" borderId="25" xfId="1" applyFont="1" applyFill="1" applyBorder="1" applyAlignment="1">
      <alignment horizontal="center" vertical="center"/>
    </xf>
    <xf numFmtId="44" fontId="13" fillId="0" borderId="26" xfId="1" applyFont="1" applyFill="1" applyBorder="1" applyAlignment="1">
      <alignment horizontal="center" vertical="center"/>
    </xf>
    <xf numFmtId="44" fontId="13" fillId="0" borderId="32" xfId="1" applyFont="1" applyFill="1" applyBorder="1" applyAlignment="1">
      <alignment horizontal="center" vertical="center"/>
    </xf>
    <xf numFmtId="44" fontId="13" fillId="0" borderId="33" xfId="1" applyFont="1" applyFill="1" applyBorder="1" applyAlignment="1">
      <alignment horizontal="center" vertical="center"/>
    </xf>
    <xf numFmtId="44" fontId="13" fillId="0" borderId="34" xfId="1" applyFont="1" applyFill="1" applyBorder="1" applyAlignment="1">
      <alignment horizontal="center" vertical="center"/>
    </xf>
    <xf numFmtId="44" fontId="16" fillId="0" borderId="35" xfId="1" applyFont="1" applyFill="1" applyBorder="1" applyAlignment="1">
      <alignment horizontal="center" vertical="center"/>
    </xf>
    <xf numFmtId="44" fontId="16" fillId="0" borderId="36" xfId="1" applyFont="1" applyFill="1" applyBorder="1" applyAlignment="1">
      <alignment horizontal="center" vertical="center"/>
    </xf>
    <xf numFmtId="44" fontId="16" fillId="0" borderId="37" xfId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4" fontId="6" fillId="0" borderId="38" xfId="1" applyFont="1" applyFill="1" applyBorder="1" applyAlignment="1">
      <alignment horizontal="center" vertical="center"/>
    </xf>
    <xf numFmtId="44" fontId="5" fillId="0" borderId="38" xfId="1" applyFont="1" applyFill="1" applyBorder="1" applyAlignment="1">
      <alignment horizontal="center" vertical="center"/>
    </xf>
    <xf numFmtId="44" fontId="0" fillId="0" borderId="27" xfId="0" applyNumberFormat="1" applyBorder="1" applyAlignment="1">
      <alignment horizontal="center"/>
    </xf>
    <xf numFmtId="44" fontId="0" fillId="0" borderId="31" xfId="0" applyNumberFormat="1" applyBorder="1" applyAlignment="1">
      <alignment horizontal="center"/>
    </xf>
    <xf numFmtId="44" fontId="6" fillId="0" borderId="27" xfId="1" applyFont="1" applyFill="1" applyBorder="1" applyAlignment="1">
      <alignment horizontal="center" vertical="center"/>
    </xf>
    <xf numFmtId="44" fontId="6" fillId="0" borderId="39" xfId="1" applyFont="1" applyFill="1" applyBorder="1" applyAlignment="1">
      <alignment horizontal="center" vertical="center"/>
    </xf>
    <xf numFmtId="44" fontId="6" fillId="0" borderId="46" xfId="1" applyFont="1" applyFill="1" applyBorder="1" applyAlignment="1">
      <alignment horizontal="center" vertical="center"/>
    </xf>
    <xf numFmtId="44" fontId="6" fillId="0" borderId="31" xfId="1" applyFont="1" applyFill="1" applyBorder="1" applyAlignment="1">
      <alignment horizontal="center" vertical="center"/>
    </xf>
    <xf numFmtId="44" fontId="6" fillId="0" borderId="44" xfId="1" applyFont="1" applyFill="1" applyBorder="1" applyAlignment="1">
      <alignment horizontal="center" vertical="center"/>
    </xf>
    <xf numFmtId="44" fontId="5" fillId="0" borderId="31" xfId="1" applyFont="1" applyFill="1" applyBorder="1" applyAlignment="1">
      <alignment horizontal="center" vertical="center"/>
    </xf>
    <xf numFmtId="44" fontId="5" fillId="0" borderId="45" xfId="1" applyFont="1" applyFill="1" applyBorder="1" applyAlignment="1">
      <alignment horizontal="center" vertical="center"/>
    </xf>
    <xf numFmtId="44" fontId="5" fillId="0" borderId="23" xfId="1" applyFont="1" applyFill="1" applyBorder="1" applyAlignment="1">
      <alignment horizontal="center" vertical="center"/>
    </xf>
    <xf numFmtId="44" fontId="5" fillId="0" borderId="41" xfId="1" applyFont="1" applyFill="1" applyBorder="1" applyAlignment="1">
      <alignment horizontal="center" vertical="center"/>
    </xf>
    <xf numFmtId="0" fontId="0" fillId="0" borderId="53" xfId="0" applyBorder="1" applyAlignment="1">
      <alignment horizontal="center"/>
    </xf>
    <xf numFmtId="44" fontId="5" fillId="0" borderId="51" xfId="1" applyFont="1" applyFill="1" applyBorder="1" applyAlignment="1">
      <alignment horizontal="center" vertical="center"/>
    </xf>
    <xf numFmtId="0" fontId="0" fillId="0" borderId="52" xfId="0" applyBorder="1" applyAlignment="1">
      <alignment horizontal="center"/>
    </xf>
    <xf numFmtId="0" fontId="5" fillId="0" borderId="31" xfId="0" applyFont="1" applyBorder="1" applyAlignment="1">
      <alignment horizontal="center" wrapText="1"/>
    </xf>
    <xf numFmtId="0" fontId="5" fillId="0" borderId="45" xfId="0" applyFont="1" applyBorder="1" applyAlignment="1">
      <alignment horizontal="center" wrapText="1"/>
    </xf>
    <xf numFmtId="44" fontId="6" fillId="0" borderId="53" xfId="1" applyFont="1" applyFill="1" applyBorder="1" applyAlignment="1">
      <alignment horizontal="center" vertical="center"/>
    </xf>
    <xf numFmtId="44" fontId="6" fillId="0" borderId="49" xfId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wrapText="1"/>
    </xf>
    <xf numFmtId="0" fontId="5" fillId="0" borderId="44" xfId="0" applyFont="1" applyBorder="1" applyAlignment="1">
      <alignment horizontal="center" wrapText="1"/>
    </xf>
    <xf numFmtId="44" fontId="6" fillId="0" borderId="52" xfId="1" applyFont="1" applyFill="1" applyBorder="1" applyAlignment="1">
      <alignment horizontal="center" vertical="center"/>
    </xf>
    <xf numFmtId="44" fontId="6" fillId="0" borderId="10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44" fontId="6" fillId="0" borderId="51" xfId="1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wrapText="1"/>
    </xf>
    <xf numFmtId="0" fontId="5" fillId="0" borderId="4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</cellXfs>
  <cellStyles count="3">
    <cellStyle name="Euro" xfId="1" xr:uid="{00000000-0005-0000-0000-000000000000}"/>
    <cellStyle name="Euro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CC0066"/>
      <color rgb="FFA50021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"/>
  <sheetViews>
    <sheetView workbookViewId="0">
      <selection activeCell="L16" sqref="L16"/>
    </sheetView>
  </sheetViews>
  <sheetFormatPr baseColWidth="10" defaultRowHeight="15.05" x14ac:dyDescent="0.3"/>
  <cols>
    <col min="1" max="3" width="3.44140625" style="55" customWidth="1"/>
    <col min="4" max="4" width="59" customWidth="1"/>
    <col min="5" max="5" width="7.109375" style="56" customWidth="1"/>
    <col min="6" max="6" width="9.5546875" style="56" customWidth="1"/>
    <col min="7" max="7" width="11.6640625" style="57" customWidth="1"/>
    <col min="8" max="8" width="11.6640625" style="56" bestFit="1" customWidth="1"/>
    <col min="9" max="9" width="15" customWidth="1"/>
    <col min="10" max="251" width="11.44140625"/>
    <col min="252" max="254" width="3.44140625" customWidth="1"/>
    <col min="255" max="255" width="83" customWidth="1"/>
    <col min="256" max="257" width="11.44140625"/>
    <col min="258" max="258" width="12.88671875" bestFit="1" customWidth="1"/>
    <col min="259" max="259" width="11.6640625" bestFit="1" customWidth="1"/>
    <col min="260" max="507" width="11.44140625"/>
    <col min="508" max="510" width="3.44140625" customWidth="1"/>
    <col min="511" max="511" width="83" customWidth="1"/>
    <col min="512" max="513" width="11.44140625"/>
    <col min="514" max="514" width="12.88671875" bestFit="1" customWidth="1"/>
    <col min="515" max="515" width="11.6640625" bestFit="1" customWidth="1"/>
    <col min="516" max="763" width="11.44140625"/>
    <col min="764" max="766" width="3.44140625" customWidth="1"/>
    <col min="767" max="767" width="83" customWidth="1"/>
    <col min="768" max="769" width="11.44140625"/>
    <col min="770" max="770" width="12.88671875" bestFit="1" customWidth="1"/>
    <col min="771" max="771" width="11.6640625" bestFit="1" customWidth="1"/>
    <col min="772" max="1019" width="11.44140625"/>
    <col min="1020" max="1022" width="3.44140625" customWidth="1"/>
    <col min="1023" max="1023" width="83" customWidth="1"/>
    <col min="1024" max="1025" width="11.44140625"/>
    <col min="1026" max="1026" width="12.88671875" bestFit="1" customWidth="1"/>
    <col min="1027" max="1027" width="11.6640625" bestFit="1" customWidth="1"/>
    <col min="1028" max="1275" width="11.44140625"/>
    <col min="1276" max="1278" width="3.44140625" customWidth="1"/>
    <col min="1279" max="1279" width="83" customWidth="1"/>
    <col min="1280" max="1281" width="11.44140625"/>
    <col min="1282" max="1282" width="12.88671875" bestFit="1" customWidth="1"/>
    <col min="1283" max="1283" width="11.6640625" bestFit="1" customWidth="1"/>
    <col min="1284" max="1531" width="11.44140625"/>
    <col min="1532" max="1534" width="3.44140625" customWidth="1"/>
    <col min="1535" max="1535" width="83" customWidth="1"/>
    <col min="1536" max="1537" width="11.44140625"/>
    <col min="1538" max="1538" width="12.88671875" bestFit="1" customWidth="1"/>
    <col min="1539" max="1539" width="11.6640625" bestFit="1" customWidth="1"/>
    <col min="1540" max="1787" width="11.44140625"/>
    <col min="1788" max="1790" width="3.44140625" customWidth="1"/>
    <col min="1791" max="1791" width="83" customWidth="1"/>
    <col min="1792" max="1793" width="11.44140625"/>
    <col min="1794" max="1794" width="12.88671875" bestFit="1" customWidth="1"/>
    <col min="1795" max="1795" width="11.6640625" bestFit="1" customWidth="1"/>
    <col min="1796" max="2043" width="11.44140625"/>
    <col min="2044" max="2046" width="3.44140625" customWidth="1"/>
    <col min="2047" max="2047" width="83" customWidth="1"/>
    <col min="2048" max="2049" width="11.44140625"/>
    <col min="2050" max="2050" width="12.88671875" bestFit="1" customWidth="1"/>
    <col min="2051" max="2051" width="11.6640625" bestFit="1" customWidth="1"/>
    <col min="2052" max="2299" width="11.44140625"/>
    <col min="2300" max="2302" width="3.44140625" customWidth="1"/>
    <col min="2303" max="2303" width="83" customWidth="1"/>
    <col min="2304" max="2305" width="11.44140625"/>
    <col min="2306" max="2306" width="12.88671875" bestFit="1" customWidth="1"/>
    <col min="2307" max="2307" width="11.6640625" bestFit="1" customWidth="1"/>
    <col min="2308" max="2555" width="11.44140625"/>
    <col min="2556" max="2558" width="3.44140625" customWidth="1"/>
    <col min="2559" max="2559" width="83" customWidth="1"/>
    <col min="2560" max="2561" width="11.44140625"/>
    <col min="2562" max="2562" width="12.88671875" bestFit="1" customWidth="1"/>
    <col min="2563" max="2563" width="11.6640625" bestFit="1" customWidth="1"/>
    <col min="2564" max="2811" width="11.44140625"/>
    <col min="2812" max="2814" width="3.44140625" customWidth="1"/>
    <col min="2815" max="2815" width="83" customWidth="1"/>
    <col min="2816" max="2817" width="11.44140625"/>
    <col min="2818" max="2818" width="12.88671875" bestFit="1" customWidth="1"/>
    <col min="2819" max="2819" width="11.6640625" bestFit="1" customWidth="1"/>
    <col min="2820" max="3067" width="11.44140625"/>
    <col min="3068" max="3070" width="3.44140625" customWidth="1"/>
    <col min="3071" max="3071" width="83" customWidth="1"/>
    <col min="3072" max="3073" width="11.44140625"/>
    <col min="3074" max="3074" width="12.88671875" bestFit="1" customWidth="1"/>
    <col min="3075" max="3075" width="11.6640625" bestFit="1" customWidth="1"/>
    <col min="3076" max="3323" width="11.44140625"/>
    <col min="3324" max="3326" width="3.44140625" customWidth="1"/>
    <col min="3327" max="3327" width="83" customWidth="1"/>
    <col min="3328" max="3329" width="11.44140625"/>
    <col min="3330" max="3330" width="12.88671875" bestFit="1" customWidth="1"/>
    <col min="3331" max="3331" width="11.6640625" bestFit="1" customWidth="1"/>
    <col min="3332" max="3579" width="11.44140625"/>
    <col min="3580" max="3582" width="3.44140625" customWidth="1"/>
    <col min="3583" max="3583" width="83" customWidth="1"/>
    <col min="3584" max="3585" width="11.44140625"/>
    <col min="3586" max="3586" width="12.88671875" bestFit="1" customWidth="1"/>
    <col min="3587" max="3587" width="11.6640625" bestFit="1" customWidth="1"/>
    <col min="3588" max="3835" width="11.44140625"/>
    <col min="3836" max="3838" width="3.44140625" customWidth="1"/>
    <col min="3839" max="3839" width="83" customWidth="1"/>
    <col min="3840" max="3841" width="11.44140625"/>
    <col min="3842" max="3842" width="12.88671875" bestFit="1" customWidth="1"/>
    <col min="3843" max="3843" width="11.6640625" bestFit="1" customWidth="1"/>
    <col min="3844" max="4091" width="11.44140625"/>
    <col min="4092" max="4094" width="3.44140625" customWidth="1"/>
    <col min="4095" max="4095" width="83" customWidth="1"/>
    <col min="4096" max="4097" width="11.44140625"/>
    <col min="4098" max="4098" width="12.88671875" bestFit="1" customWidth="1"/>
    <col min="4099" max="4099" width="11.6640625" bestFit="1" customWidth="1"/>
    <col min="4100" max="4347" width="11.44140625"/>
    <col min="4348" max="4350" width="3.44140625" customWidth="1"/>
    <col min="4351" max="4351" width="83" customWidth="1"/>
    <col min="4352" max="4353" width="11.44140625"/>
    <col min="4354" max="4354" width="12.88671875" bestFit="1" customWidth="1"/>
    <col min="4355" max="4355" width="11.6640625" bestFit="1" customWidth="1"/>
    <col min="4356" max="4603" width="11.44140625"/>
    <col min="4604" max="4606" width="3.44140625" customWidth="1"/>
    <col min="4607" max="4607" width="83" customWidth="1"/>
    <col min="4608" max="4609" width="11.44140625"/>
    <col min="4610" max="4610" width="12.88671875" bestFit="1" customWidth="1"/>
    <col min="4611" max="4611" width="11.6640625" bestFit="1" customWidth="1"/>
    <col min="4612" max="4859" width="11.44140625"/>
    <col min="4860" max="4862" width="3.44140625" customWidth="1"/>
    <col min="4863" max="4863" width="83" customWidth="1"/>
    <col min="4864" max="4865" width="11.44140625"/>
    <col min="4866" max="4866" width="12.88671875" bestFit="1" customWidth="1"/>
    <col min="4867" max="4867" width="11.6640625" bestFit="1" customWidth="1"/>
    <col min="4868" max="5115" width="11.44140625"/>
    <col min="5116" max="5118" width="3.44140625" customWidth="1"/>
    <col min="5119" max="5119" width="83" customWidth="1"/>
    <col min="5120" max="5121" width="11.44140625"/>
    <col min="5122" max="5122" width="12.88671875" bestFit="1" customWidth="1"/>
    <col min="5123" max="5123" width="11.6640625" bestFit="1" customWidth="1"/>
    <col min="5124" max="5371" width="11.44140625"/>
    <col min="5372" max="5374" width="3.44140625" customWidth="1"/>
    <col min="5375" max="5375" width="83" customWidth="1"/>
    <col min="5376" max="5377" width="11.44140625"/>
    <col min="5378" max="5378" width="12.88671875" bestFit="1" customWidth="1"/>
    <col min="5379" max="5379" width="11.6640625" bestFit="1" customWidth="1"/>
    <col min="5380" max="5627" width="11.44140625"/>
    <col min="5628" max="5630" width="3.44140625" customWidth="1"/>
    <col min="5631" max="5631" width="83" customWidth="1"/>
    <col min="5632" max="5633" width="11.44140625"/>
    <col min="5634" max="5634" width="12.88671875" bestFit="1" customWidth="1"/>
    <col min="5635" max="5635" width="11.6640625" bestFit="1" customWidth="1"/>
    <col min="5636" max="5883" width="11.44140625"/>
    <col min="5884" max="5886" width="3.44140625" customWidth="1"/>
    <col min="5887" max="5887" width="83" customWidth="1"/>
    <col min="5888" max="5889" width="11.44140625"/>
    <col min="5890" max="5890" width="12.88671875" bestFit="1" customWidth="1"/>
    <col min="5891" max="5891" width="11.6640625" bestFit="1" customWidth="1"/>
    <col min="5892" max="6139" width="11.44140625"/>
    <col min="6140" max="6142" width="3.44140625" customWidth="1"/>
    <col min="6143" max="6143" width="83" customWidth="1"/>
    <col min="6144" max="6145" width="11.44140625"/>
    <col min="6146" max="6146" width="12.88671875" bestFit="1" customWidth="1"/>
    <col min="6147" max="6147" width="11.6640625" bestFit="1" customWidth="1"/>
    <col min="6148" max="6395" width="11.44140625"/>
    <col min="6396" max="6398" width="3.44140625" customWidth="1"/>
    <col min="6399" max="6399" width="83" customWidth="1"/>
    <col min="6400" max="6401" width="11.44140625"/>
    <col min="6402" max="6402" width="12.88671875" bestFit="1" customWidth="1"/>
    <col min="6403" max="6403" width="11.6640625" bestFit="1" customWidth="1"/>
    <col min="6404" max="6651" width="11.44140625"/>
    <col min="6652" max="6654" width="3.44140625" customWidth="1"/>
    <col min="6655" max="6655" width="83" customWidth="1"/>
    <col min="6656" max="6657" width="11.44140625"/>
    <col min="6658" max="6658" width="12.88671875" bestFit="1" customWidth="1"/>
    <col min="6659" max="6659" width="11.6640625" bestFit="1" customWidth="1"/>
    <col min="6660" max="6907" width="11.44140625"/>
    <col min="6908" max="6910" width="3.44140625" customWidth="1"/>
    <col min="6911" max="6911" width="83" customWidth="1"/>
    <col min="6912" max="6913" width="11.44140625"/>
    <col min="6914" max="6914" width="12.88671875" bestFit="1" customWidth="1"/>
    <col min="6915" max="6915" width="11.6640625" bestFit="1" customWidth="1"/>
    <col min="6916" max="7163" width="11.44140625"/>
    <col min="7164" max="7166" width="3.44140625" customWidth="1"/>
    <col min="7167" max="7167" width="83" customWidth="1"/>
    <col min="7168" max="7169" width="11.44140625"/>
    <col min="7170" max="7170" width="12.88671875" bestFit="1" customWidth="1"/>
    <col min="7171" max="7171" width="11.6640625" bestFit="1" customWidth="1"/>
    <col min="7172" max="7419" width="11.44140625"/>
    <col min="7420" max="7422" width="3.44140625" customWidth="1"/>
    <col min="7423" max="7423" width="83" customWidth="1"/>
    <col min="7424" max="7425" width="11.44140625"/>
    <col min="7426" max="7426" width="12.88671875" bestFit="1" customWidth="1"/>
    <col min="7427" max="7427" width="11.6640625" bestFit="1" customWidth="1"/>
    <col min="7428" max="7675" width="11.44140625"/>
    <col min="7676" max="7678" width="3.44140625" customWidth="1"/>
    <col min="7679" max="7679" width="83" customWidth="1"/>
    <col min="7680" max="7681" width="11.44140625"/>
    <col min="7682" max="7682" width="12.88671875" bestFit="1" customWidth="1"/>
    <col min="7683" max="7683" width="11.6640625" bestFit="1" customWidth="1"/>
    <col min="7684" max="7931" width="11.44140625"/>
    <col min="7932" max="7934" width="3.44140625" customWidth="1"/>
    <col min="7935" max="7935" width="83" customWidth="1"/>
    <col min="7936" max="7937" width="11.44140625"/>
    <col min="7938" max="7938" width="12.88671875" bestFit="1" customWidth="1"/>
    <col min="7939" max="7939" width="11.6640625" bestFit="1" customWidth="1"/>
    <col min="7940" max="8187" width="11.44140625"/>
    <col min="8188" max="8190" width="3.44140625" customWidth="1"/>
    <col min="8191" max="8191" width="83" customWidth="1"/>
    <col min="8192" max="8193" width="11.44140625"/>
    <col min="8194" max="8194" width="12.88671875" bestFit="1" customWidth="1"/>
    <col min="8195" max="8195" width="11.6640625" bestFit="1" customWidth="1"/>
    <col min="8196" max="8443" width="11.44140625"/>
    <col min="8444" max="8446" width="3.44140625" customWidth="1"/>
    <col min="8447" max="8447" width="83" customWidth="1"/>
    <col min="8448" max="8449" width="11.44140625"/>
    <col min="8450" max="8450" width="12.88671875" bestFit="1" customWidth="1"/>
    <col min="8451" max="8451" width="11.6640625" bestFit="1" customWidth="1"/>
    <col min="8452" max="8699" width="11.44140625"/>
    <col min="8700" max="8702" width="3.44140625" customWidth="1"/>
    <col min="8703" max="8703" width="83" customWidth="1"/>
    <col min="8704" max="8705" width="11.44140625"/>
    <col min="8706" max="8706" width="12.88671875" bestFit="1" customWidth="1"/>
    <col min="8707" max="8707" width="11.6640625" bestFit="1" customWidth="1"/>
    <col min="8708" max="8955" width="11.44140625"/>
    <col min="8956" max="8958" width="3.44140625" customWidth="1"/>
    <col min="8959" max="8959" width="83" customWidth="1"/>
    <col min="8960" max="8961" width="11.44140625"/>
    <col min="8962" max="8962" width="12.88671875" bestFit="1" customWidth="1"/>
    <col min="8963" max="8963" width="11.6640625" bestFit="1" customWidth="1"/>
    <col min="8964" max="9211" width="11.44140625"/>
    <col min="9212" max="9214" width="3.44140625" customWidth="1"/>
    <col min="9215" max="9215" width="83" customWidth="1"/>
    <col min="9216" max="9217" width="11.44140625"/>
    <col min="9218" max="9218" width="12.88671875" bestFit="1" customWidth="1"/>
    <col min="9219" max="9219" width="11.6640625" bestFit="1" customWidth="1"/>
    <col min="9220" max="9467" width="11.44140625"/>
    <col min="9468" max="9470" width="3.44140625" customWidth="1"/>
    <col min="9471" max="9471" width="83" customWidth="1"/>
    <col min="9472" max="9473" width="11.44140625"/>
    <col min="9474" max="9474" width="12.88671875" bestFit="1" customWidth="1"/>
    <col min="9475" max="9475" width="11.6640625" bestFit="1" customWidth="1"/>
    <col min="9476" max="9723" width="11.44140625"/>
    <col min="9724" max="9726" width="3.44140625" customWidth="1"/>
    <col min="9727" max="9727" width="83" customWidth="1"/>
    <col min="9728" max="9729" width="11.44140625"/>
    <col min="9730" max="9730" width="12.88671875" bestFit="1" customWidth="1"/>
    <col min="9731" max="9731" width="11.6640625" bestFit="1" customWidth="1"/>
    <col min="9732" max="9979" width="11.44140625"/>
    <col min="9980" max="9982" width="3.44140625" customWidth="1"/>
    <col min="9983" max="9983" width="83" customWidth="1"/>
    <col min="9984" max="9985" width="11.44140625"/>
    <col min="9986" max="9986" width="12.88671875" bestFit="1" customWidth="1"/>
    <col min="9987" max="9987" width="11.6640625" bestFit="1" customWidth="1"/>
    <col min="9988" max="10235" width="11.44140625"/>
    <col min="10236" max="10238" width="3.44140625" customWidth="1"/>
    <col min="10239" max="10239" width="83" customWidth="1"/>
    <col min="10240" max="10241" width="11.44140625"/>
    <col min="10242" max="10242" width="12.88671875" bestFit="1" customWidth="1"/>
    <col min="10243" max="10243" width="11.6640625" bestFit="1" customWidth="1"/>
    <col min="10244" max="10491" width="11.44140625"/>
    <col min="10492" max="10494" width="3.44140625" customWidth="1"/>
    <col min="10495" max="10495" width="83" customWidth="1"/>
    <col min="10496" max="10497" width="11.44140625"/>
    <col min="10498" max="10498" width="12.88671875" bestFit="1" customWidth="1"/>
    <col min="10499" max="10499" width="11.6640625" bestFit="1" customWidth="1"/>
    <col min="10500" max="10747" width="11.44140625"/>
    <col min="10748" max="10750" width="3.44140625" customWidth="1"/>
    <col min="10751" max="10751" width="83" customWidth="1"/>
    <col min="10752" max="10753" width="11.44140625"/>
    <col min="10754" max="10754" width="12.88671875" bestFit="1" customWidth="1"/>
    <col min="10755" max="10755" width="11.6640625" bestFit="1" customWidth="1"/>
    <col min="10756" max="11003" width="11.44140625"/>
    <col min="11004" max="11006" width="3.44140625" customWidth="1"/>
    <col min="11007" max="11007" width="83" customWidth="1"/>
    <col min="11008" max="11009" width="11.44140625"/>
    <col min="11010" max="11010" width="12.88671875" bestFit="1" customWidth="1"/>
    <col min="11011" max="11011" width="11.6640625" bestFit="1" customWidth="1"/>
    <col min="11012" max="11259" width="11.44140625"/>
    <col min="11260" max="11262" width="3.44140625" customWidth="1"/>
    <col min="11263" max="11263" width="83" customWidth="1"/>
    <col min="11264" max="11265" width="11.44140625"/>
    <col min="11266" max="11266" width="12.88671875" bestFit="1" customWidth="1"/>
    <col min="11267" max="11267" width="11.6640625" bestFit="1" customWidth="1"/>
    <col min="11268" max="11515" width="11.44140625"/>
    <col min="11516" max="11518" width="3.44140625" customWidth="1"/>
    <col min="11519" max="11519" width="83" customWidth="1"/>
    <col min="11520" max="11521" width="11.44140625"/>
    <col min="11522" max="11522" width="12.88671875" bestFit="1" customWidth="1"/>
    <col min="11523" max="11523" width="11.6640625" bestFit="1" customWidth="1"/>
    <col min="11524" max="11771" width="11.44140625"/>
    <col min="11772" max="11774" width="3.44140625" customWidth="1"/>
    <col min="11775" max="11775" width="83" customWidth="1"/>
    <col min="11776" max="11777" width="11.44140625"/>
    <col min="11778" max="11778" width="12.88671875" bestFit="1" customWidth="1"/>
    <col min="11779" max="11779" width="11.6640625" bestFit="1" customWidth="1"/>
    <col min="11780" max="12027" width="11.44140625"/>
    <col min="12028" max="12030" width="3.44140625" customWidth="1"/>
    <col min="12031" max="12031" width="83" customWidth="1"/>
    <col min="12032" max="12033" width="11.44140625"/>
    <col min="12034" max="12034" width="12.88671875" bestFit="1" customWidth="1"/>
    <col min="12035" max="12035" width="11.6640625" bestFit="1" customWidth="1"/>
    <col min="12036" max="12283" width="11.44140625"/>
    <col min="12284" max="12286" width="3.44140625" customWidth="1"/>
    <col min="12287" max="12287" width="83" customWidth="1"/>
    <col min="12288" max="12289" width="11.44140625"/>
    <col min="12290" max="12290" width="12.88671875" bestFit="1" customWidth="1"/>
    <col min="12291" max="12291" width="11.6640625" bestFit="1" customWidth="1"/>
    <col min="12292" max="12539" width="11.44140625"/>
    <col min="12540" max="12542" width="3.44140625" customWidth="1"/>
    <col min="12543" max="12543" width="83" customWidth="1"/>
    <col min="12544" max="12545" width="11.44140625"/>
    <col min="12546" max="12546" width="12.88671875" bestFit="1" customWidth="1"/>
    <col min="12547" max="12547" width="11.6640625" bestFit="1" customWidth="1"/>
    <col min="12548" max="12795" width="11.44140625"/>
    <col min="12796" max="12798" width="3.44140625" customWidth="1"/>
    <col min="12799" max="12799" width="83" customWidth="1"/>
    <col min="12800" max="12801" width="11.44140625"/>
    <col min="12802" max="12802" width="12.88671875" bestFit="1" customWidth="1"/>
    <col min="12803" max="12803" width="11.6640625" bestFit="1" customWidth="1"/>
    <col min="12804" max="13051" width="11.44140625"/>
    <col min="13052" max="13054" width="3.44140625" customWidth="1"/>
    <col min="13055" max="13055" width="83" customWidth="1"/>
    <col min="13056" max="13057" width="11.44140625"/>
    <col min="13058" max="13058" width="12.88671875" bestFit="1" customWidth="1"/>
    <col min="13059" max="13059" width="11.6640625" bestFit="1" customWidth="1"/>
    <col min="13060" max="13307" width="11.44140625"/>
    <col min="13308" max="13310" width="3.44140625" customWidth="1"/>
    <col min="13311" max="13311" width="83" customWidth="1"/>
    <col min="13312" max="13313" width="11.44140625"/>
    <col min="13314" max="13314" width="12.88671875" bestFit="1" customWidth="1"/>
    <col min="13315" max="13315" width="11.6640625" bestFit="1" customWidth="1"/>
    <col min="13316" max="13563" width="11.44140625"/>
    <col min="13564" max="13566" width="3.44140625" customWidth="1"/>
    <col min="13567" max="13567" width="83" customWidth="1"/>
    <col min="13568" max="13569" width="11.44140625"/>
    <col min="13570" max="13570" width="12.88671875" bestFit="1" customWidth="1"/>
    <col min="13571" max="13571" width="11.6640625" bestFit="1" customWidth="1"/>
    <col min="13572" max="13819" width="11.44140625"/>
    <col min="13820" max="13822" width="3.44140625" customWidth="1"/>
    <col min="13823" max="13823" width="83" customWidth="1"/>
    <col min="13824" max="13825" width="11.44140625"/>
    <col min="13826" max="13826" width="12.88671875" bestFit="1" customWidth="1"/>
    <col min="13827" max="13827" width="11.6640625" bestFit="1" customWidth="1"/>
    <col min="13828" max="14075" width="11.44140625"/>
    <col min="14076" max="14078" width="3.44140625" customWidth="1"/>
    <col min="14079" max="14079" width="83" customWidth="1"/>
    <col min="14080" max="14081" width="11.44140625"/>
    <col min="14082" max="14082" width="12.88671875" bestFit="1" customWidth="1"/>
    <col min="14083" max="14083" width="11.6640625" bestFit="1" customWidth="1"/>
    <col min="14084" max="14331" width="11.44140625"/>
    <col min="14332" max="14334" width="3.44140625" customWidth="1"/>
    <col min="14335" max="14335" width="83" customWidth="1"/>
    <col min="14336" max="14337" width="11.44140625"/>
    <col min="14338" max="14338" width="12.88671875" bestFit="1" customWidth="1"/>
    <col min="14339" max="14339" width="11.6640625" bestFit="1" customWidth="1"/>
    <col min="14340" max="14587" width="11.44140625"/>
    <col min="14588" max="14590" width="3.44140625" customWidth="1"/>
    <col min="14591" max="14591" width="83" customWidth="1"/>
    <col min="14592" max="14593" width="11.44140625"/>
    <col min="14594" max="14594" width="12.88671875" bestFit="1" customWidth="1"/>
    <col min="14595" max="14595" width="11.6640625" bestFit="1" customWidth="1"/>
    <col min="14596" max="14843" width="11.44140625"/>
    <col min="14844" max="14846" width="3.44140625" customWidth="1"/>
    <col min="14847" max="14847" width="83" customWidth="1"/>
    <col min="14848" max="14849" width="11.44140625"/>
    <col min="14850" max="14850" width="12.88671875" bestFit="1" customWidth="1"/>
    <col min="14851" max="14851" width="11.6640625" bestFit="1" customWidth="1"/>
    <col min="14852" max="15099" width="11.44140625"/>
    <col min="15100" max="15102" width="3.44140625" customWidth="1"/>
    <col min="15103" max="15103" width="83" customWidth="1"/>
    <col min="15104" max="15105" width="11.44140625"/>
    <col min="15106" max="15106" width="12.88671875" bestFit="1" customWidth="1"/>
    <col min="15107" max="15107" width="11.6640625" bestFit="1" customWidth="1"/>
    <col min="15108" max="15355" width="11.44140625"/>
    <col min="15356" max="15358" width="3.44140625" customWidth="1"/>
    <col min="15359" max="15359" width="83" customWidth="1"/>
    <col min="15360" max="15361" width="11.44140625"/>
    <col min="15362" max="15362" width="12.88671875" bestFit="1" customWidth="1"/>
    <col min="15363" max="15363" width="11.6640625" bestFit="1" customWidth="1"/>
    <col min="15364" max="15611" width="11.44140625"/>
    <col min="15612" max="15614" width="3.44140625" customWidth="1"/>
    <col min="15615" max="15615" width="83" customWidth="1"/>
    <col min="15616" max="15617" width="11.44140625"/>
    <col min="15618" max="15618" width="12.88671875" bestFit="1" customWidth="1"/>
    <col min="15619" max="15619" width="11.6640625" bestFit="1" customWidth="1"/>
    <col min="15620" max="15867" width="11.44140625"/>
    <col min="15868" max="15870" width="3.44140625" customWidth="1"/>
    <col min="15871" max="15871" width="83" customWidth="1"/>
    <col min="15872" max="15873" width="11.44140625"/>
    <col min="15874" max="15874" width="12.88671875" bestFit="1" customWidth="1"/>
    <col min="15875" max="15875" width="11.6640625" bestFit="1" customWidth="1"/>
    <col min="15876" max="16123" width="11.44140625"/>
    <col min="16124" max="16126" width="3.44140625" customWidth="1"/>
    <col min="16127" max="16127" width="83" customWidth="1"/>
    <col min="16128" max="16129" width="11.44140625"/>
    <col min="16130" max="16130" width="12.88671875" bestFit="1" customWidth="1"/>
    <col min="16131" max="16131" width="11.6640625" bestFit="1" customWidth="1"/>
    <col min="16132" max="16384" width="11.44140625"/>
  </cols>
  <sheetData>
    <row r="1" spans="1:8" x14ac:dyDescent="0.3">
      <c r="A1" s="191" t="s">
        <v>37</v>
      </c>
      <c r="B1" s="191"/>
      <c r="C1" s="191"/>
      <c r="D1" s="191"/>
      <c r="E1" s="191"/>
      <c r="F1" s="191"/>
      <c r="G1" s="191"/>
      <c r="H1" s="191"/>
    </row>
    <row r="2" spans="1:8" x14ac:dyDescent="0.3">
      <c r="A2" s="191" t="s">
        <v>38</v>
      </c>
      <c r="B2" s="191"/>
      <c r="C2" s="191"/>
      <c r="D2" s="191"/>
      <c r="E2" s="191"/>
      <c r="F2" s="191"/>
      <c r="G2" s="191"/>
      <c r="H2" s="191"/>
    </row>
    <row r="3" spans="1:8" x14ac:dyDescent="0.3">
      <c r="A3" s="191" t="s">
        <v>39</v>
      </c>
      <c r="B3" s="191"/>
      <c r="C3" s="191"/>
      <c r="D3" s="191"/>
      <c r="E3" s="191"/>
      <c r="F3" s="191"/>
      <c r="G3" s="191"/>
      <c r="H3" s="191"/>
    </row>
    <row r="4" spans="1:8" ht="18.850000000000001" customHeight="1" x14ac:dyDescent="0.4">
      <c r="A4" s="1"/>
      <c r="B4" s="1"/>
      <c r="C4" s="1"/>
      <c r="D4" s="2"/>
      <c r="E4" s="3"/>
      <c r="F4" s="3"/>
      <c r="G4" s="4"/>
      <c r="H4" s="3"/>
    </row>
    <row r="5" spans="1:8" ht="18.850000000000001" customHeight="1" x14ac:dyDescent="0.3">
      <c r="A5" s="192" t="s">
        <v>104</v>
      </c>
      <c r="B5" s="192"/>
      <c r="C5" s="192"/>
      <c r="D5" s="192"/>
      <c r="E5" s="192"/>
      <c r="F5" s="192"/>
      <c r="G5" s="192"/>
      <c r="H5" s="192"/>
    </row>
    <row r="6" spans="1:8" ht="16.399999999999999" thickBot="1" x14ac:dyDescent="0.35">
      <c r="A6" s="6"/>
      <c r="B6" s="6"/>
      <c r="C6" s="6"/>
      <c r="D6" s="7"/>
      <c r="E6" s="5"/>
      <c r="F6" s="5"/>
      <c r="G6" s="8"/>
      <c r="H6" s="5"/>
    </row>
    <row r="7" spans="1:8" ht="15.75" thickBot="1" x14ac:dyDescent="0.35">
      <c r="A7" s="193" t="s">
        <v>0</v>
      </c>
      <c r="B7" s="194"/>
      <c r="C7" s="194"/>
      <c r="D7" s="9" t="s">
        <v>1</v>
      </c>
      <c r="E7" s="10" t="s">
        <v>2</v>
      </c>
      <c r="F7" s="10" t="s">
        <v>3</v>
      </c>
      <c r="G7" s="11" t="s">
        <v>4</v>
      </c>
      <c r="H7" s="12" t="s">
        <v>5</v>
      </c>
    </row>
    <row r="8" spans="1:8" ht="15.75" thickBot="1" x14ac:dyDescent="0.35">
      <c r="A8" s="13"/>
      <c r="B8" s="14"/>
      <c r="C8" s="14"/>
      <c r="D8" s="15" t="s">
        <v>6</v>
      </c>
      <c r="E8" s="14"/>
      <c r="F8" s="14"/>
      <c r="G8" s="16"/>
      <c r="H8" s="65">
        <f>SUM(H9:H14)</f>
        <v>0</v>
      </c>
    </row>
    <row r="9" spans="1:8" x14ac:dyDescent="0.3">
      <c r="A9" s="90">
        <v>1</v>
      </c>
      <c r="B9" s="17">
        <v>1</v>
      </c>
      <c r="C9" s="17"/>
      <c r="D9" s="18" t="s">
        <v>7</v>
      </c>
      <c r="E9" s="19" t="s">
        <v>8</v>
      </c>
      <c r="F9" s="20"/>
      <c r="G9" s="21"/>
      <c r="H9" s="22"/>
    </row>
    <row r="10" spans="1:8" x14ac:dyDescent="0.3">
      <c r="A10" s="90">
        <v>1</v>
      </c>
      <c r="B10" s="17">
        <v>2</v>
      </c>
      <c r="C10" s="17"/>
      <c r="D10" s="18" t="s">
        <v>9</v>
      </c>
      <c r="E10" s="19" t="s">
        <v>8</v>
      </c>
      <c r="F10" s="20"/>
      <c r="G10" s="21"/>
      <c r="H10" s="22"/>
    </row>
    <row r="11" spans="1:8" x14ac:dyDescent="0.3">
      <c r="A11" s="90">
        <v>1</v>
      </c>
      <c r="B11" s="30">
        <v>3</v>
      </c>
      <c r="C11" s="17"/>
      <c r="D11" s="18" t="s">
        <v>10</v>
      </c>
      <c r="E11" s="19" t="s">
        <v>8</v>
      </c>
      <c r="F11" s="20"/>
      <c r="G11" s="21"/>
      <c r="H11" s="22"/>
    </row>
    <row r="12" spans="1:8" x14ac:dyDescent="0.3">
      <c r="A12" s="90">
        <v>1</v>
      </c>
      <c r="B12" s="17">
        <v>4</v>
      </c>
      <c r="C12" s="17"/>
      <c r="D12" s="33" t="s">
        <v>55</v>
      </c>
      <c r="E12" s="19" t="s">
        <v>8</v>
      </c>
      <c r="F12" s="20"/>
      <c r="G12" s="21"/>
      <c r="H12" s="22"/>
    </row>
    <row r="13" spans="1:8" x14ac:dyDescent="0.3">
      <c r="A13" s="90">
        <v>1</v>
      </c>
      <c r="B13" s="17">
        <v>5</v>
      </c>
      <c r="C13" s="17"/>
      <c r="D13" s="33" t="s">
        <v>56</v>
      </c>
      <c r="E13" s="19" t="s">
        <v>8</v>
      </c>
      <c r="F13" s="20"/>
      <c r="G13" s="21"/>
      <c r="H13" s="22"/>
    </row>
    <row r="14" spans="1:8" x14ac:dyDescent="0.3">
      <c r="A14" s="90">
        <v>1</v>
      </c>
      <c r="B14" s="17">
        <v>6</v>
      </c>
      <c r="C14" s="17"/>
      <c r="D14" s="33" t="s">
        <v>61</v>
      </c>
      <c r="E14" s="19" t="s">
        <v>8</v>
      </c>
      <c r="F14" s="20"/>
      <c r="G14" s="21"/>
      <c r="H14" s="22"/>
    </row>
    <row r="15" spans="1:8" ht="15.75" thickBot="1" x14ac:dyDescent="0.35">
      <c r="A15" s="69"/>
      <c r="B15" s="36"/>
      <c r="C15" s="36"/>
      <c r="D15" s="70"/>
      <c r="E15" s="64"/>
      <c r="F15" s="20"/>
      <c r="G15" s="71"/>
      <c r="H15" s="22"/>
    </row>
    <row r="16" spans="1:8" ht="15.75" thickBot="1" x14ac:dyDescent="0.35">
      <c r="A16" s="23"/>
      <c r="B16" s="14"/>
      <c r="C16" s="14"/>
      <c r="D16" s="14" t="s">
        <v>11</v>
      </c>
      <c r="E16" s="24"/>
      <c r="F16" s="24"/>
      <c r="G16" s="25"/>
      <c r="H16" s="65">
        <f>SUM(H17:H24)</f>
        <v>4268.3159999999998</v>
      </c>
    </row>
    <row r="17" spans="1:8" x14ac:dyDescent="0.3">
      <c r="A17" s="90">
        <v>2</v>
      </c>
      <c r="B17" s="17">
        <v>1</v>
      </c>
      <c r="C17" s="17"/>
      <c r="D17" s="26" t="s">
        <v>12</v>
      </c>
      <c r="E17" s="19" t="s">
        <v>13</v>
      </c>
      <c r="F17" s="124">
        <f>'Cubature 30'!B7</f>
        <v>102.14400000000001</v>
      </c>
      <c r="G17" s="21">
        <v>15</v>
      </c>
      <c r="H17" s="22">
        <f>F17*G17</f>
        <v>1532.16</v>
      </c>
    </row>
    <row r="18" spans="1:8" x14ac:dyDescent="0.3">
      <c r="A18" s="90">
        <v>2</v>
      </c>
      <c r="B18" s="17">
        <v>2</v>
      </c>
      <c r="C18" s="17"/>
      <c r="D18" s="26" t="s">
        <v>14</v>
      </c>
      <c r="E18" s="19" t="s">
        <v>15</v>
      </c>
      <c r="F18" s="124">
        <f>'Cubature 30'!B9</f>
        <v>22.2</v>
      </c>
      <c r="G18" s="21">
        <v>3</v>
      </c>
      <c r="H18" s="22">
        <f>F18*G18</f>
        <v>66.599999999999994</v>
      </c>
    </row>
    <row r="19" spans="1:8" x14ac:dyDescent="0.3">
      <c r="A19" s="90">
        <v>2</v>
      </c>
      <c r="B19" s="17">
        <v>3</v>
      </c>
      <c r="C19" s="17"/>
      <c r="D19" s="26" t="s">
        <v>16</v>
      </c>
      <c r="E19" s="19" t="s">
        <v>17</v>
      </c>
      <c r="F19" s="124">
        <f>'Cubature 30'!B10</f>
        <v>26.599999999999998</v>
      </c>
      <c r="G19" s="21">
        <v>13</v>
      </c>
      <c r="H19" s="22">
        <f>F19*G19</f>
        <v>345.79999999999995</v>
      </c>
    </row>
    <row r="20" spans="1:8" x14ac:dyDescent="0.3">
      <c r="A20" s="90">
        <v>2</v>
      </c>
      <c r="B20" s="17">
        <v>4</v>
      </c>
      <c r="C20" s="17"/>
      <c r="D20" s="18" t="s">
        <v>18</v>
      </c>
      <c r="E20" s="19"/>
      <c r="F20" s="125"/>
      <c r="G20" s="21"/>
      <c r="H20" s="22"/>
    </row>
    <row r="21" spans="1:8" x14ac:dyDescent="0.3">
      <c r="A21" s="90">
        <v>2</v>
      </c>
      <c r="B21" s="17">
        <v>4</v>
      </c>
      <c r="C21" s="19">
        <v>1</v>
      </c>
      <c r="D21" s="27" t="s">
        <v>57</v>
      </c>
      <c r="E21" s="19" t="s">
        <v>13</v>
      </c>
      <c r="F21" s="124">
        <f>'Cubature 30'!C16</f>
        <v>58.311999999999998</v>
      </c>
      <c r="G21" s="21">
        <v>18</v>
      </c>
      <c r="H21" s="22">
        <f>F21*G21</f>
        <v>1049.616</v>
      </c>
    </row>
    <row r="22" spans="1:8" x14ac:dyDescent="0.3">
      <c r="A22" s="90">
        <v>2</v>
      </c>
      <c r="B22" s="17">
        <v>4</v>
      </c>
      <c r="C22" s="19">
        <v>2</v>
      </c>
      <c r="D22" s="27" t="s">
        <v>19</v>
      </c>
      <c r="E22" s="19" t="s">
        <v>13</v>
      </c>
      <c r="F22" s="124">
        <f>'Cubature 30'!C17</f>
        <v>2.66</v>
      </c>
      <c r="G22" s="21">
        <v>45</v>
      </c>
      <c r="H22" s="22">
        <f>F22*G22</f>
        <v>119.7</v>
      </c>
    </row>
    <row r="23" spans="1:8" x14ac:dyDescent="0.3">
      <c r="A23" s="90">
        <v>2</v>
      </c>
      <c r="B23" s="17">
        <v>5</v>
      </c>
      <c r="C23" s="17"/>
      <c r="D23" s="18" t="s">
        <v>20</v>
      </c>
      <c r="E23" s="19" t="s">
        <v>13</v>
      </c>
      <c r="F23" s="124">
        <f>'Cubature 30'!B7</f>
        <v>102.14400000000001</v>
      </c>
      <c r="G23" s="21">
        <v>10</v>
      </c>
      <c r="H23" s="22">
        <f>F23*G23</f>
        <v>1021.44</v>
      </c>
    </row>
    <row r="24" spans="1:8" x14ac:dyDescent="0.3">
      <c r="A24" s="90">
        <v>2</v>
      </c>
      <c r="B24" s="17">
        <v>6</v>
      </c>
      <c r="C24" s="17"/>
      <c r="D24" s="18" t="s">
        <v>21</v>
      </c>
      <c r="E24" s="19" t="s">
        <v>17</v>
      </c>
      <c r="F24" s="124">
        <f>'Cubature 30'!B10</f>
        <v>26.599999999999998</v>
      </c>
      <c r="G24" s="21">
        <v>5</v>
      </c>
      <c r="H24" s="22">
        <f>F24*G24</f>
        <v>133</v>
      </c>
    </row>
    <row r="25" spans="1:8" ht="15.75" thickBot="1" x14ac:dyDescent="0.35">
      <c r="A25" s="58"/>
      <c r="B25" s="37"/>
      <c r="D25" s="38"/>
      <c r="E25" s="64"/>
      <c r="F25" s="68"/>
      <c r="G25" s="67"/>
      <c r="H25" s="122"/>
    </row>
    <row r="26" spans="1:8" ht="15.75" thickBot="1" x14ac:dyDescent="0.35">
      <c r="A26" s="23"/>
      <c r="B26" s="14"/>
      <c r="C26" s="14"/>
      <c r="D26" s="14" t="s">
        <v>22</v>
      </c>
      <c r="E26" s="14"/>
      <c r="F26" s="14"/>
      <c r="G26" s="28"/>
      <c r="H26" s="65">
        <f>SUM(H27:H33)</f>
        <v>13877.8</v>
      </c>
    </row>
    <row r="27" spans="1:8" ht="26.2" x14ac:dyDescent="0.3">
      <c r="A27" s="90">
        <v>3</v>
      </c>
      <c r="B27" s="17">
        <v>1</v>
      </c>
      <c r="C27" s="30"/>
      <c r="D27" s="91" t="s">
        <v>25</v>
      </c>
      <c r="E27" s="31" t="s">
        <v>24</v>
      </c>
      <c r="F27" s="31">
        <v>2</v>
      </c>
      <c r="G27" s="127">
        <v>3500</v>
      </c>
      <c r="H27" s="32">
        <f>F27*G27</f>
        <v>7000</v>
      </c>
    </row>
    <row r="28" spans="1:8" x14ac:dyDescent="0.3">
      <c r="A28" s="90">
        <v>3</v>
      </c>
      <c r="B28" s="17">
        <v>2</v>
      </c>
      <c r="C28" s="30"/>
      <c r="D28" s="91" t="s">
        <v>23</v>
      </c>
      <c r="E28" s="31" t="s">
        <v>24</v>
      </c>
      <c r="F28" s="31">
        <v>3</v>
      </c>
      <c r="G28" s="127">
        <v>2000</v>
      </c>
      <c r="H28" s="32">
        <f>F28*G28</f>
        <v>6000</v>
      </c>
    </row>
    <row r="29" spans="1:8" x14ac:dyDescent="0.3">
      <c r="A29" s="90">
        <v>3</v>
      </c>
      <c r="B29" s="17">
        <v>3</v>
      </c>
      <c r="C29" s="30"/>
      <c r="D29" s="33" t="s">
        <v>26</v>
      </c>
      <c r="E29" s="19"/>
      <c r="F29" s="125"/>
      <c r="G29" s="21"/>
      <c r="H29" s="22"/>
    </row>
    <row r="30" spans="1:8" x14ac:dyDescent="0.3">
      <c r="A30" s="90">
        <v>3</v>
      </c>
      <c r="B30" s="17">
        <v>3</v>
      </c>
      <c r="C30" s="34">
        <v>1</v>
      </c>
      <c r="D30" s="27" t="s">
        <v>109</v>
      </c>
      <c r="E30" s="19" t="s">
        <v>17</v>
      </c>
      <c r="F30" s="124">
        <f>'Cubature 30'!D18</f>
        <v>26.599999999999998</v>
      </c>
      <c r="G30" s="21">
        <v>18</v>
      </c>
      <c r="H30" s="22">
        <f>F30*G30</f>
        <v>478.79999999999995</v>
      </c>
    </row>
    <row r="31" spans="1:8" x14ac:dyDescent="0.3">
      <c r="A31" s="90">
        <v>3</v>
      </c>
      <c r="B31" s="17">
        <v>3</v>
      </c>
      <c r="C31" s="34">
        <v>2</v>
      </c>
      <c r="D31" s="27" t="s">
        <v>94</v>
      </c>
      <c r="E31" s="19" t="s">
        <v>17</v>
      </c>
      <c r="F31" s="124">
        <f>'Cubature 30'!D19</f>
        <v>26.599999999999998</v>
      </c>
      <c r="G31" s="21">
        <v>15</v>
      </c>
      <c r="H31" s="22">
        <f>F31*G31</f>
        <v>398.99999999999994</v>
      </c>
    </row>
    <row r="32" spans="1:8" x14ac:dyDescent="0.3">
      <c r="A32" s="90">
        <v>3</v>
      </c>
      <c r="B32" s="17">
        <v>3</v>
      </c>
      <c r="C32" s="34">
        <v>3</v>
      </c>
      <c r="D32" s="27" t="s">
        <v>110</v>
      </c>
      <c r="E32" s="31" t="s">
        <v>111</v>
      </c>
      <c r="F32" s="126">
        <f>'Cubature 30'!D20</f>
        <v>0</v>
      </c>
      <c r="G32" s="21">
        <v>3</v>
      </c>
      <c r="H32" s="22">
        <f>F32*G32</f>
        <v>0</v>
      </c>
    </row>
    <row r="33" spans="1:8" ht="15.75" thickBot="1" x14ac:dyDescent="0.35">
      <c r="A33" s="35"/>
      <c r="B33" s="36"/>
      <c r="C33" s="37"/>
      <c r="D33" s="38"/>
      <c r="E33" s="39"/>
      <c r="F33" s="40"/>
      <c r="G33" s="41"/>
      <c r="H33" s="42"/>
    </row>
    <row r="34" spans="1:8" ht="15.75" thickBot="1" x14ac:dyDescent="0.35">
      <c r="A34" s="43"/>
      <c r="B34" s="44"/>
      <c r="C34" s="44"/>
      <c r="D34" s="44" t="s">
        <v>27</v>
      </c>
      <c r="E34" s="44"/>
      <c r="F34" s="44"/>
      <c r="G34" s="45"/>
      <c r="H34" s="65">
        <f>SUM(H35:H91)</f>
        <v>0</v>
      </c>
    </row>
    <row r="35" spans="1:8" hidden="1" x14ac:dyDescent="0.3">
      <c r="A35" s="90">
        <v>4</v>
      </c>
      <c r="B35" s="17">
        <v>1</v>
      </c>
      <c r="C35" s="17"/>
      <c r="D35" s="18" t="s">
        <v>67</v>
      </c>
      <c r="E35" s="19"/>
      <c r="F35" s="20"/>
      <c r="G35" s="21"/>
      <c r="H35" s="22"/>
    </row>
    <row r="36" spans="1:8" hidden="1" x14ac:dyDescent="0.3">
      <c r="A36" s="90">
        <v>4</v>
      </c>
      <c r="B36" s="17">
        <v>1</v>
      </c>
      <c r="C36" s="19">
        <v>1</v>
      </c>
      <c r="D36" s="27" t="s">
        <v>71</v>
      </c>
      <c r="E36" s="19" t="s">
        <v>15</v>
      </c>
      <c r="F36" s="20">
        <v>0</v>
      </c>
      <c r="G36" s="21">
        <v>8</v>
      </c>
      <c r="H36" s="22">
        <f>F36*G36</f>
        <v>0</v>
      </c>
    </row>
    <row r="37" spans="1:8" hidden="1" x14ac:dyDescent="0.3">
      <c r="A37" s="90">
        <v>4</v>
      </c>
      <c r="B37" s="17">
        <v>1</v>
      </c>
      <c r="C37" s="19">
        <v>2</v>
      </c>
      <c r="D37" s="27" t="s">
        <v>28</v>
      </c>
      <c r="E37" s="19" t="s">
        <v>15</v>
      </c>
      <c r="F37" s="20">
        <v>0</v>
      </c>
      <c r="G37" s="21">
        <v>0.5</v>
      </c>
      <c r="H37" s="22">
        <f>F37*G37</f>
        <v>0</v>
      </c>
    </row>
    <row r="38" spans="1:8" hidden="1" x14ac:dyDescent="0.3">
      <c r="A38" s="90"/>
      <c r="B38" s="17"/>
      <c r="C38" s="19"/>
      <c r="D38" s="27"/>
      <c r="E38" s="19"/>
      <c r="F38" s="20"/>
      <c r="G38" s="21"/>
      <c r="H38" s="22"/>
    </row>
    <row r="39" spans="1:8" x14ac:dyDescent="0.3">
      <c r="A39" s="90">
        <v>4</v>
      </c>
      <c r="B39" s="17">
        <v>2</v>
      </c>
      <c r="C39" s="19"/>
      <c r="D39" s="18" t="s">
        <v>60</v>
      </c>
      <c r="E39" s="19"/>
      <c r="F39" s="20"/>
      <c r="G39" s="21"/>
      <c r="H39" s="22"/>
    </row>
    <row r="40" spans="1:8" hidden="1" x14ac:dyDescent="0.3">
      <c r="A40" s="90">
        <v>4</v>
      </c>
      <c r="B40" s="17">
        <v>2</v>
      </c>
      <c r="C40" s="19">
        <v>1</v>
      </c>
      <c r="D40" s="27" t="s">
        <v>63</v>
      </c>
      <c r="E40" s="19" t="s">
        <v>31</v>
      </c>
      <c r="F40" s="20">
        <v>0</v>
      </c>
      <c r="G40" s="21">
        <v>150</v>
      </c>
      <c r="H40" s="22">
        <f t="shared" ref="H40:H44" si="0">F40*G40</f>
        <v>0</v>
      </c>
    </row>
    <row r="41" spans="1:8" x14ac:dyDescent="0.3">
      <c r="A41" s="90">
        <v>4</v>
      </c>
      <c r="B41" s="17">
        <v>2</v>
      </c>
      <c r="C41" s="19">
        <v>2</v>
      </c>
      <c r="D41" s="27" t="s">
        <v>64</v>
      </c>
      <c r="E41" s="19" t="s">
        <v>31</v>
      </c>
      <c r="F41" s="20"/>
      <c r="G41" s="21"/>
      <c r="H41" s="22"/>
    </row>
    <row r="42" spans="1:8" hidden="1" x14ac:dyDescent="0.3">
      <c r="A42" s="90">
        <v>4</v>
      </c>
      <c r="B42" s="17">
        <v>2</v>
      </c>
      <c r="C42" s="19">
        <v>3</v>
      </c>
      <c r="D42" s="27" t="s">
        <v>108</v>
      </c>
      <c r="E42" s="19" t="s">
        <v>31</v>
      </c>
      <c r="F42" s="20"/>
      <c r="G42" s="21"/>
      <c r="H42" s="22"/>
    </row>
    <row r="43" spans="1:8" x14ac:dyDescent="0.3">
      <c r="A43" s="90">
        <v>4</v>
      </c>
      <c r="B43" s="17">
        <v>2</v>
      </c>
      <c r="C43" s="19">
        <v>4</v>
      </c>
      <c r="D43" s="27" t="s">
        <v>65</v>
      </c>
      <c r="E43" s="19" t="s">
        <v>31</v>
      </c>
      <c r="F43" s="20"/>
      <c r="G43" s="21"/>
      <c r="H43" s="22"/>
    </row>
    <row r="44" spans="1:8" hidden="1" x14ac:dyDescent="0.3">
      <c r="A44" s="90">
        <v>4</v>
      </c>
      <c r="B44" s="17">
        <v>2</v>
      </c>
      <c r="C44" s="19">
        <v>5</v>
      </c>
      <c r="D44" s="27" t="s">
        <v>66</v>
      </c>
      <c r="E44" s="19" t="s">
        <v>31</v>
      </c>
      <c r="F44" s="20">
        <v>0</v>
      </c>
      <c r="G44" s="21">
        <v>150</v>
      </c>
      <c r="H44" s="22">
        <f t="shared" si="0"/>
        <v>0</v>
      </c>
    </row>
    <row r="45" spans="1:8" hidden="1" x14ac:dyDescent="0.3">
      <c r="A45" s="90"/>
      <c r="B45" s="17"/>
      <c r="C45" s="19"/>
      <c r="D45" s="27"/>
      <c r="E45" s="19"/>
      <c r="F45" s="20"/>
      <c r="G45" s="21"/>
      <c r="H45" s="22"/>
    </row>
    <row r="46" spans="1:8" hidden="1" x14ac:dyDescent="0.3">
      <c r="A46" s="90">
        <v>4</v>
      </c>
      <c r="B46" s="17">
        <v>3</v>
      </c>
      <c r="C46" s="17"/>
      <c r="D46" s="18" t="s">
        <v>29</v>
      </c>
      <c r="E46" s="19"/>
      <c r="F46" s="20"/>
      <c r="G46" s="21"/>
      <c r="H46" s="22"/>
    </row>
    <row r="47" spans="1:8" hidden="1" x14ac:dyDescent="0.3">
      <c r="A47" s="90">
        <v>4</v>
      </c>
      <c r="B47" s="17">
        <v>3</v>
      </c>
      <c r="C47" s="19">
        <v>1</v>
      </c>
      <c r="D47" s="27" t="s">
        <v>88</v>
      </c>
      <c r="E47" s="19" t="s">
        <v>31</v>
      </c>
      <c r="F47" s="20">
        <v>0</v>
      </c>
      <c r="G47" s="21">
        <v>100</v>
      </c>
      <c r="H47" s="22">
        <f>F47*G47</f>
        <v>0</v>
      </c>
    </row>
    <row r="48" spans="1:8" hidden="1" x14ac:dyDescent="0.3">
      <c r="A48" s="90">
        <v>4</v>
      </c>
      <c r="B48" s="17">
        <v>3</v>
      </c>
      <c r="C48" s="19">
        <v>2</v>
      </c>
      <c r="D48" s="27" t="s">
        <v>89</v>
      </c>
      <c r="E48" s="19" t="s">
        <v>31</v>
      </c>
      <c r="F48" s="20">
        <v>0</v>
      </c>
      <c r="G48" s="21">
        <v>100</v>
      </c>
      <c r="H48" s="22">
        <f t="shared" ref="H48:H50" si="1">F48*G48</f>
        <v>0</v>
      </c>
    </row>
    <row r="49" spans="1:8" hidden="1" x14ac:dyDescent="0.3">
      <c r="A49" s="90">
        <v>4</v>
      </c>
      <c r="B49" s="17">
        <v>3</v>
      </c>
      <c r="C49" s="19">
        <v>3</v>
      </c>
      <c r="D49" s="27" t="s">
        <v>90</v>
      </c>
      <c r="E49" s="19" t="s">
        <v>31</v>
      </c>
      <c r="F49" s="20">
        <v>0</v>
      </c>
      <c r="G49" s="21">
        <v>100</v>
      </c>
      <c r="H49" s="22">
        <f t="shared" si="1"/>
        <v>0</v>
      </c>
    </row>
    <row r="50" spans="1:8" hidden="1" x14ac:dyDescent="0.3">
      <c r="A50" s="90">
        <v>4</v>
      </c>
      <c r="B50" s="17">
        <v>3</v>
      </c>
      <c r="C50" s="19">
        <v>4</v>
      </c>
      <c r="D50" s="27" t="s">
        <v>91</v>
      </c>
      <c r="E50" s="19" t="s">
        <v>31</v>
      </c>
      <c r="F50" s="20">
        <v>0</v>
      </c>
      <c r="G50" s="21">
        <v>100</v>
      </c>
      <c r="H50" s="22">
        <f t="shared" si="1"/>
        <v>0</v>
      </c>
    </row>
    <row r="51" spans="1:8" hidden="1" x14ac:dyDescent="0.3">
      <c r="A51" s="90"/>
      <c r="B51" s="17"/>
      <c r="C51" s="19"/>
      <c r="D51" s="27"/>
      <c r="E51" s="19"/>
      <c r="F51" s="20"/>
      <c r="G51" s="21"/>
      <c r="H51" s="22"/>
    </row>
    <row r="52" spans="1:8" hidden="1" x14ac:dyDescent="0.3">
      <c r="A52" s="90">
        <v>4</v>
      </c>
      <c r="B52" s="17">
        <v>4</v>
      </c>
      <c r="C52" s="19"/>
      <c r="D52" s="18" t="s">
        <v>58</v>
      </c>
      <c r="E52" s="19"/>
      <c r="F52" s="20"/>
      <c r="G52" s="21"/>
      <c r="H52" s="22"/>
    </row>
    <row r="53" spans="1:8" hidden="1" x14ac:dyDescent="0.3">
      <c r="A53" s="90">
        <v>4</v>
      </c>
      <c r="B53" s="17">
        <v>4</v>
      </c>
      <c r="C53" s="19">
        <v>1</v>
      </c>
      <c r="D53" s="27" t="s">
        <v>72</v>
      </c>
      <c r="E53" s="19" t="s">
        <v>31</v>
      </c>
      <c r="F53" s="20">
        <v>0</v>
      </c>
      <c r="G53" s="21">
        <v>130</v>
      </c>
      <c r="H53" s="22">
        <f>F53*G53</f>
        <v>0</v>
      </c>
    </row>
    <row r="54" spans="1:8" hidden="1" x14ac:dyDescent="0.3">
      <c r="A54" s="90">
        <v>4</v>
      </c>
      <c r="B54" s="17">
        <v>4</v>
      </c>
      <c r="C54" s="19">
        <v>2</v>
      </c>
      <c r="D54" s="27" t="s">
        <v>73</v>
      </c>
      <c r="E54" s="19" t="s">
        <v>31</v>
      </c>
      <c r="F54" s="20">
        <v>0</v>
      </c>
      <c r="G54" s="21">
        <v>130</v>
      </c>
      <c r="H54" s="22">
        <f t="shared" ref="H54:H58" si="2">F54*G54</f>
        <v>0</v>
      </c>
    </row>
    <row r="55" spans="1:8" hidden="1" x14ac:dyDescent="0.3">
      <c r="A55" s="90">
        <v>4</v>
      </c>
      <c r="B55" s="17">
        <v>4</v>
      </c>
      <c r="C55" s="19">
        <v>3</v>
      </c>
      <c r="D55" s="27" t="s">
        <v>74</v>
      </c>
      <c r="E55" s="19" t="s">
        <v>31</v>
      </c>
      <c r="F55" s="20">
        <v>0</v>
      </c>
      <c r="G55" s="21">
        <v>130</v>
      </c>
      <c r="H55" s="22">
        <f t="shared" si="2"/>
        <v>0</v>
      </c>
    </row>
    <row r="56" spans="1:8" hidden="1" x14ac:dyDescent="0.3">
      <c r="A56" s="90">
        <v>4</v>
      </c>
      <c r="B56" s="17">
        <v>4</v>
      </c>
      <c r="C56" s="19">
        <v>4</v>
      </c>
      <c r="D56" s="27" t="s">
        <v>75</v>
      </c>
      <c r="E56" s="19" t="s">
        <v>31</v>
      </c>
      <c r="F56" s="20">
        <v>0</v>
      </c>
      <c r="G56" s="21">
        <v>140</v>
      </c>
      <c r="H56" s="22">
        <f t="shared" si="2"/>
        <v>0</v>
      </c>
    </row>
    <row r="57" spans="1:8" hidden="1" x14ac:dyDescent="0.3">
      <c r="A57" s="90">
        <v>4</v>
      </c>
      <c r="B57" s="17">
        <v>4</v>
      </c>
      <c r="C57" s="19">
        <v>5</v>
      </c>
      <c r="D57" s="27" t="s">
        <v>76</v>
      </c>
      <c r="E57" s="19" t="s">
        <v>31</v>
      </c>
      <c r="F57" s="20">
        <v>0</v>
      </c>
      <c r="G57" s="21">
        <v>130</v>
      </c>
      <c r="H57" s="22">
        <f t="shared" si="2"/>
        <v>0</v>
      </c>
    </row>
    <row r="58" spans="1:8" hidden="1" x14ac:dyDescent="0.3">
      <c r="A58" s="90">
        <v>4</v>
      </c>
      <c r="B58" s="17">
        <v>4</v>
      </c>
      <c r="C58" s="19">
        <v>6</v>
      </c>
      <c r="D58" s="27" t="s">
        <v>77</v>
      </c>
      <c r="E58" s="19" t="s">
        <v>31</v>
      </c>
      <c r="F58" s="20">
        <v>0</v>
      </c>
      <c r="G58" s="21">
        <v>140</v>
      </c>
      <c r="H58" s="22">
        <f t="shared" si="2"/>
        <v>0</v>
      </c>
    </row>
    <row r="59" spans="1:8" hidden="1" x14ac:dyDescent="0.3">
      <c r="A59" s="90"/>
      <c r="B59" s="17"/>
      <c r="C59" s="19"/>
      <c r="D59" s="27"/>
      <c r="E59" s="19"/>
      <c r="F59" s="20"/>
      <c r="G59" s="21"/>
      <c r="H59" s="22"/>
    </row>
    <row r="60" spans="1:8" hidden="1" x14ac:dyDescent="0.3">
      <c r="A60" s="90">
        <v>4</v>
      </c>
      <c r="B60" s="17">
        <v>5</v>
      </c>
      <c r="C60" s="19"/>
      <c r="D60" s="18" t="s">
        <v>68</v>
      </c>
      <c r="E60" s="19"/>
      <c r="F60" s="20"/>
      <c r="G60" s="21"/>
      <c r="H60" s="22"/>
    </row>
    <row r="61" spans="1:8" hidden="1" x14ac:dyDescent="0.3">
      <c r="A61" s="90">
        <v>4</v>
      </c>
      <c r="B61" s="17">
        <v>5</v>
      </c>
      <c r="C61" s="19">
        <v>1</v>
      </c>
      <c r="D61" s="27" t="s">
        <v>78</v>
      </c>
      <c r="E61" s="19" t="s">
        <v>31</v>
      </c>
      <c r="F61" s="20">
        <v>0</v>
      </c>
      <c r="G61" s="21">
        <v>410</v>
      </c>
      <c r="H61" s="22">
        <f>F61*G61</f>
        <v>0</v>
      </c>
    </row>
    <row r="62" spans="1:8" hidden="1" x14ac:dyDescent="0.3">
      <c r="A62" s="90">
        <v>4</v>
      </c>
      <c r="B62" s="17">
        <v>5</v>
      </c>
      <c r="C62" s="19">
        <v>2</v>
      </c>
      <c r="D62" s="27" t="s">
        <v>69</v>
      </c>
      <c r="E62" s="19" t="s">
        <v>31</v>
      </c>
      <c r="F62" s="20">
        <v>0</v>
      </c>
      <c r="G62" s="21">
        <v>250</v>
      </c>
      <c r="H62" s="22">
        <f t="shared" ref="H62:H63" si="3">F62*G62</f>
        <v>0</v>
      </c>
    </row>
    <row r="63" spans="1:8" hidden="1" x14ac:dyDescent="0.3">
      <c r="A63" s="90">
        <v>4</v>
      </c>
      <c r="B63" s="17">
        <v>5</v>
      </c>
      <c r="C63" s="19">
        <v>3</v>
      </c>
      <c r="D63" s="27" t="s">
        <v>70</v>
      </c>
      <c r="E63" s="19" t="s">
        <v>31</v>
      </c>
      <c r="F63" s="20">
        <v>0</v>
      </c>
      <c r="G63" s="21">
        <v>170</v>
      </c>
      <c r="H63" s="22">
        <f t="shared" si="3"/>
        <v>0</v>
      </c>
    </row>
    <row r="64" spans="1:8" hidden="1" x14ac:dyDescent="0.3">
      <c r="A64" s="90">
        <v>4</v>
      </c>
      <c r="B64" s="17">
        <v>5</v>
      </c>
      <c r="C64" s="19">
        <v>4</v>
      </c>
      <c r="D64" s="27" t="s">
        <v>79</v>
      </c>
      <c r="E64" s="19" t="s">
        <v>31</v>
      </c>
      <c r="F64" s="20">
        <v>0</v>
      </c>
      <c r="G64" s="21">
        <v>150</v>
      </c>
      <c r="H64" s="22">
        <f>F64*G64</f>
        <v>0</v>
      </c>
    </row>
    <row r="65" spans="1:8" hidden="1" x14ac:dyDescent="0.3">
      <c r="A65" s="90"/>
      <c r="B65" s="17"/>
      <c r="C65" s="19"/>
      <c r="D65" s="27"/>
      <c r="E65" s="19"/>
      <c r="F65" s="20"/>
      <c r="G65" s="21"/>
      <c r="H65" s="22"/>
    </row>
    <row r="66" spans="1:8" hidden="1" x14ac:dyDescent="0.3">
      <c r="A66" s="90">
        <v>4</v>
      </c>
      <c r="B66" s="17">
        <v>7</v>
      </c>
      <c r="C66" s="19"/>
      <c r="D66" s="18" t="s">
        <v>92</v>
      </c>
      <c r="E66" s="19"/>
      <c r="F66" s="20"/>
      <c r="G66" s="21"/>
      <c r="H66" s="22"/>
    </row>
    <row r="67" spans="1:8" hidden="1" x14ac:dyDescent="0.3">
      <c r="A67" s="90">
        <v>4</v>
      </c>
      <c r="B67" s="17">
        <v>7</v>
      </c>
      <c r="C67" s="19">
        <v>1</v>
      </c>
      <c r="D67" s="27" t="s">
        <v>80</v>
      </c>
      <c r="E67" s="19" t="s">
        <v>31</v>
      </c>
      <c r="F67" s="20">
        <v>0</v>
      </c>
      <c r="G67" s="21">
        <v>120</v>
      </c>
      <c r="H67" s="22">
        <f t="shared" ref="H67:H74" si="4">F67*G67</f>
        <v>0</v>
      </c>
    </row>
    <row r="68" spans="1:8" hidden="1" x14ac:dyDescent="0.3">
      <c r="A68" s="90">
        <v>4</v>
      </c>
      <c r="B68" s="17">
        <v>7</v>
      </c>
      <c r="C68" s="19">
        <v>2</v>
      </c>
      <c r="D68" s="27" t="s">
        <v>82</v>
      </c>
      <c r="E68" s="19" t="s">
        <v>31</v>
      </c>
      <c r="F68" s="20">
        <v>0</v>
      </c>
      <c r="G68" s="21">
        <v>100</v>
      </c>
      <c r="H68" s="22">
        <f t="shared" si="4"/>
        <v>0</v>
      </c>
    </row>
    <row r="69" spans="1:8" hidden="1" x14ac:dyDescent="0.3">
      <c r="A69" s="90">
        <v>4</v>
      </c>
      <c r="B69" s="17">
        <v>7</v>
      </c>
      <c r="C69" s="19">
        <v>3</v>
      </c>
      <c r="D69" s="27" t="s">
        <v>81</v>
      </c>
      <c r="E69" s="19" t="s">
        <v>31</v>
      </c>
      <c r="F69" s="20">
        <v>0</v>
      </c>
      <c r="G69" s="21">
        <v>100</v>
      </c>
      <c r="H69" s="22">
        <f t="shared" si="4"/>
        <v>0</v>
      </c>
    </row>
    <row r="70" spans="1:8" hidden="1" x14ac:dyDescent="0.3">
      <c r="A70" s="90">
        <v>4</v>
      </c>
      <c r="B70" s="17">
        <v>7</v>
      </c>
      <c r="C70" s="19">
        <v>4</v>
      </c>
      <c r="D70" s="27" t="s">
        <v>30</v>
      </c>
      <c r="E70" s="19" t="s">
        <v>31</v>
      </c>
      <c r="F70" s="20">
        <v>0</v>
      </c>
      <c r="G70" s="21">
        <v>100</v>
      </c>
      <c r="H70" s="22">
        <f t="shared" si="4"/>
        <v>0</v>
      </c>
    </row>
    <row r="71" spans="1:8" hidden="1" x14ac:dyDescent="0.3">
      <c r="A71" s="90">
        <v>4</v>
      </c>
      <c r="B71" s="17">
        <v>7</v>
      </c>
      <c r="C71" s="19">
        <v>5</v>
      </c>
      <c r="D71" s="27" t="s">
        <v>83</v>
      </c>
      <c r="E71" s="19" t="s">
        <v>31</v>
      </c>
      <c r="F71" s="20">
        <v>0</v>
      </c>
      <c r="G71" s="21">
        <v>50</v>
      </c>
      <c r="H71" s="22">
        <f t="shared" si="4"/>
        <v>0</v>
      </c>
    </row>
    <row r="72" spans="1:8" hidden="1" x14ac:dyDescent="0.3">
      <c r="A72" s="90">
        <v>4</v>
      </c>
      <c r="B72" s="17">
        <v>7</v>
      </c>
      <c r="C72" s="19">
        <v>6</v>
      </c>
      <c r="D72" s="27" t="s">
        <v>84</v>
      </c>
      <c r="E72" s="19" t="s">
        <v>31</v>
      </c>
      <c r="F72" s="20">
        <v>0</v>
      </c>
      <c r="G72" s="21">
        <v>50</v>
      </c>
      <c r="H72" s="22">
        <f t="shared" si="4"/>
        <v>0</v>
      </c>
    </row>
    <row r="73" spans="1:8" hidden="1" x14ac:dyDescent="0.3">
      <c r="A73" s="90">
        <v>4</v>
      </c>
      <c r="B73" s="17">
        <v>7</v>
      </c>
      <c r="C73" s="19">
        <v>7</v>
      </c>
      <c r="D73" s="27" t="s">
        <v>85</v>
      </c>
      <c r="E73" s="19" t="s">
        <v>31</v>
      </c>
      <c r="F73" s="20">
        <v>0</v>
      </c>
      <c r="G73" s="21">
        <v>50</v>
      </c>
      <c r="H73" s="22">
        <f t="shared" si="4"/>
        <v>0</v>
      </c>
    </row>
    <row r="74" spans="1:8" hidden="1" x14ac:dyDescent="0.3">
      <c r="A74" s="90">
        <v>4</v>
      </c>
      <c r="B74" s="17">
        <v>7</v>
      </c>
      <c r="C74" s="19">
        <v>8</v>
      </c>
      <c r="D74" s="27" t="s">
        <v>86</v>
      </c>
      <c r="E74" s="19" t="s">
        <v>31</v>
      </c>
      <c r="F74" s="20">
        <v>0</v>
      </c>
      <c r="G74" s="21">
        <v>50</v>
      </c>
      <c r="H74" s="22">
        <f t="shared" si="4"/>
        <v>0</v>
      </c>
    </row>
    <row r="75" spans="1:8" hidden="1" x14ac:dyDescent="0.3">
      <c r="A75" s="90"/>
      <c r="B75" s="17"/>
      <c r="C75" s="19"/>
      <c r="D75" s="27"/>
      <c r="E75" s="19"/>
      <c r="F75" s="20"/>
      <c r="G75" s="21"/>
      <c r="H75" s="22"/>
    </row>
    <row r="76" spans="1:8" hidden="1" x14ac:dyDescent="0.3">
      <c r="A76" s="90">
        <v>4</v>
      </c>
      <c r="B76" s="17">
        <v>8</v>
      </c>
      <c r="C76" s="19"/>
      <c r="D76" s="18" t="s">
        <v>87</v>
      </c>
      <c r="E76" s="19"/>
      <c r="F76" s="20"/>
      <c r="G76" s="21"/>
      <c r="H76" s="22"/>
    </row>
    <row r="77" spans="1:8" hidden="1" x14ac:dyDescent="0.3">
      <c r="A77" s="90">
        <v>4</v>
      </c>
      <c r="B77" s="17">
        <v>8</v>
      </c>
      <c r="C77" s="19">
        <v>1</v>
      </c>
      <c r="D77" s="27" t="s">
        <v>74</v>
      </c>
      <c r="E77" s="19" t="s">
        <v>31</v>
      </c>
      <c r="F77" s="20">
        <v>0</v>
      </c>
      <c r="G77" s="21">
        <v>100</v>
      </c>
      <c r="H77" s="22">
        <f t="shared" ref="H77:H78" si="5">F77*G77</f>
        <v>0</v>
      </c>
    </row>
    <row r="78" spans="1:8" hidden="1" x14ac:dyDescent="0.3">
      <c r="A78" s="90">
        <v>4</v>
      </c>
      <c r="B78" s="17">
        <v>8</v>
      </c>
      <c r="C78" s="19">
        <v>2</v>
      </c>
      <c r="D78" s="27" t="s">
        <v>77</v>
      </c>
      <c r="E78" s="19" t="s">
        <v>31</v>
      </c>
      <c r="F78" s="20">
        <v>0</v>
      </c>
      <c r="G78" s="21">
        <v>100</v>
      </c>
      <c r="H78" s="22">
        <f t="shared" si="5"/>
        <v>0</v>
      </c>
    </row>
    <row r="79" spans="1:8" hidden="1" x14ac:dyDescent="0.3">
      <c r="A79" s="90"/>
      <c r="B79" s="17"/>
      <c r="C79" s="19"/>
      <c r="D79" s="27"/>
      <c r="E79" s="19"/>
      <c r="F79" s="20"/>
      <c r="G79" s="21"/>
      <c r="H79" s="22"/>
    </row>
    <row r="80" spans="1:8" hidden="1" x14ac:dyDescent="0.3">
      <c r="A80" s="90">
        <v>4</v>
      </c>
      <c r="B80" s="17">
        <v>9</v>
      </c>
      <c r="C80" s="19"/>
      <c r="D80" s="59" t="s">
        <v>59</v>
      </c>
      <c r="E80" s="19"/>
      <c r="F80" s="20"/>
      <c r="G80" s="21"/>
      <c r="H80" s="22"/>
    </row>
    <row r="81" spans="1:8" hidden="1" x14ac:dyDescent="0.3">
      <c r="A81" s="90">
        <v>4</v>
      </c>
      <c r="B81" s="17">
        <v>9</v>
      </c>
      <c r="C81" s="19">
        <v>1</v>
      </c>
      <c r="D81" s="60" t="s">
        <v>30</v>
      </c>
      <c r="E81" s="19" t="s">
        <v>31</v>
      </c>
      <c r="F81" s="20">
        <v>0</v>
      </c>
      <c r="G81" s="62">
        <v>210</v>
      </c>
      <c r="H81" s="22">
        <f t="shared" ref="H81" si="6">F81*G81</f>
        <v>0</v>
      </c>
    </row>
    <row r="82" spans="1:8" hidden="1" x14ac:dyDescent="0.3">
      <c r="A82" s="90"/>
      <c r="B82" s="17"/>
      <c r="C82" s="19"/>
      <c r="D82" s="27"/>
      <c r="E82" s="19"/>
      <c r="F82" s="20"/>
      <c r="G82" s="21"/>
      <c r="H82" s="22"/>
    </row>
    <row r="83" spans="1:8" hidden="1" x14ac:dyDescent="0.3">
      <c r="A83" s="90">
        <v>4</v>
      </c>
      <c r="B83" s="17">
        <v>10</v>
      </c>
      <c r="C83" s="19"/>
      <c r="D83" s="18" t="s">
        <v>95</v>
      </c>
      <c r="E83" s="19"/>
      <c r="F83" s="20"/>
      <c r="G83" s="21"/>
      <c r="H83" s="22"/>
    </row>
    <row r="84" spans="1:8" hidden="1" x14ac:dyDescent="0.3">
      <c r="A84" s="90">
        <v>4</v>
      </c>
      <c r="B84" s="17">
        <v>10</v>
      </c>
      <c r="C84" s="19">
        <v>1</v>
      </c>
      <c r="D84" s="27" t="s">
        <v>96</v>
      </c>
      <c r="E84" s="19" t="s">
        <v>31</v>
      </c>
      <c r="F84" s="20">
        <v>0</v>
      </c>
      <c r="G84" s="21">
        <v>400</v>
      </c>
      <c r="H84" s="22">
        <f t="shared" ref="H84" si="7">F84*G84</f>
        <v>0</v>
      </c>
    </row>
    <row r="85" spans="1:8" hidden="1" x14ac:dyDescent="0.3">
      <c r="A85" s="90"/>
      <c r="B85" s="17"/>
      <c r="C85" s="19"/>
      <c r="D85" s="27"/>
      <c r="E85" s="19"/>
      <c r="F85" s="20"/>
      <c r="G85" s="21"/>
      <c r="H85" s="22"/>
    </row>
    <row r="86" spans="1:8" ht="26.2" hidden="1" x14ac:dyDescent="0.3">
      <c r="A86" s="90">
        <v>4</v>
      </c>
      <c r="B86" s="17">
        <v>11</v>
      </c>
      <c r="C86" s="19"/>
      <c r="D86" s="26" t="s">
        <v>62</v>
      </c>
      <c r="E86" s="19"/>
      <c r="F86" s="20"/>
      <c r="G86" s="21"/>
      <c r="H86" s="22"/>
    </row>
    <row r="87" spans="1:8" hidden="1" x14ac:dyDescent="0.3">
      <c r="A87" s="90">
        <v>4</v>
      </c>
      <c r="B87" s="17">
        <v>11</v>
      </c>
      <c r="C87" s="19">
        <v>1</v>
      </c>
      <c r="D87" s="27" t="s">
        <v>30</v>
      </c>
      <c r="E87" s="19" t="s">
        <v>31</v>
      </c>
      <c r="F87" s="20">
        <v>0</v>
      </c>
      <c r="G87" s="21">
        <f>1650+200+500</f>
        <v>2350</v>
      </c>
      <c r="H87" s="22">
        <f t="shared" ref="H87" si="8">F87*G87</f>
        <v>0</v>
      </c>
    </row>
    <row r="88" spans="1:8" hidden="1" x14ac:dyDescent="0.3">
      <c r="A88" s="90"/>
      <c r="B88" s="17"/>
      <c r="C88" s="19"/>
      <c r="D88" s="27"/>
      <c r="E88" s="19"/>
      <c r="F88" s="20"/>
      <c r="G88" s="21"/>
      <c r="H88" s="22"/>
    </row>
    <row r="89" spans="1:8" ht="26.2" hidden="1" x14ac:dyDescent="0.3">
      <c r="A89" s="90">
        <v>4</v>
      </c>
      <c r="B89" s="17">
        <v>12</v>
      </c>
      <c r="C89" s="19"/>
      <c r="D89" s="26" t="s">
        <v>93</v>
      </c>
      <c r="E89" s="19"/>
      <c r="F89" s="20"/>
      <c r="G89" s="21"/>
      <c r="H89" s="22"/>
    </row>
    <row r="90" spans="1:8" hidden="1" x14ac:dyDescent="0.3">
      <c r="A90" s="90">
        <v>4</v>
      </c>
      <c r="B90" s="17">
        <v>12</v>
      </c>
      <c r="C90" s="19">
        <v>1</v>
      </c>
      <c r="D90" s="60" t="s">
        <v>97</v>
      </c>
      <c r="E90" s="19" t="s">
        <v>31</v>
      </c>
      <c r="F90" s="20">
        <v>0</v>
      </c>
      <c r="G90" s="21">
        <f>50+100+20+20</f>
        <v>190</v>
      </c>
      <c r="H90" s="22">
        <f t="shared" ref="H90" si="9">F90*G90</f>
        <v>0</v>
      </c>
    </row>
    <row r="91" spans="1:8" ht="15.75" thickBot="1" x14ac:dyDescent="0.35">
      <c r="A91" s="58"/>
      <c r="B91" s="36"/>
      <c r="C91" s="64"/>
      <c r="D91" s="60"/>
      <c r="E91" s="39"/>
      <c r="F91" s="64"/>
      <c r="G91" s="63"/>
      <c r="H91" s="42"/>
    </row>
    <row r="92" spans="1:8" ht="15.75" thickBot="1" x14ac:dyDescent="0.35">
      <c r="A92" s="23"/>
      <c r="B92" s="14"/>
      <c r="C92" s="14"/>
      <c r="D92" s="14" t="s">
        <v>32</v>
      </c>
      <c r="E92" s="14"/>
      <c r="F92" s="14"/>
      <c r="G92" s="28"/>
      <c r="H92" s="29">
        <f>SUM(H93:H101)</f>
        <v>7000</v>
      </c>
    </row>
    <row r="93" spans="1:8" x14ac:dyDescent="0.3">
      <c r="A93" s="61">
        <v>5</v>
      </c>
      <c r="B93" s="10">
        <v>1</v>
      </c>
      <c r="C93" s="47"/>
      <c r="D93" s="72" t="s">
        <v>101</v>
      </c>
      <c r="E93" s="48"/>
      <c r="F93" s="48"/>
      <c r="G93" s="49"/>
      <c r="H93" s="50"/>
    </row>
    <row r="94" spans="1:8" ht="50.4" x14ac:dyDescent="0.3">
      <c r="A94" s="90">
        <v>5</v>
      </c>
      <c r="B94" s="17">
        <v>1</v>
      </c>
      <c r="C94" s="31">
        <v>1</v>
      </c>
      <c r="D94" s="91" t="s">
        <v>120</v>
      </c>
      <c r="E94" s="92" t="s">
        <v>31</v>
      </c>
      <c r="F94" s="123"/>
      <c r="G94" s="21"/>
      <c r="H94" s="32"/>
    </row>
    <row r="95" spans="1:8" ht="50.4" x14ac:dyDescent="0.3">
      <c r="A95" s="90">
        <v>5</v>
      </c>
      <c r="B95" s="17">
        <v>1</v>
      </c>
      <c r="C95" s="31">
        <v>1</v>
      </c>
      <c r="D95" s="91" t="s">
        <v>121</v>
      </c>
      <c r="E95" s="92" t="s">
        <v>31</v>
      </c>
      <c r="F95" s="123">
        <v>1</v>
      </c>
      <c r="G95" s="62">
        <v>7000</v>
      </c>
      <c r="H95" s="32">
        <f>F95*G95</f>
        <v>7000</v>
      </c>
    </row>
    <row r="96" spans="1:8" x14ac:dyDescent="0.3">
      <c r="A96" s="90">
        <v>5</v>
      </c>
      <c r="B96" s="17">
        <v>1</v>
      </c>
      <c r="C96" s="31">
        <v>2</v>
      </c>
      <c r="D96" s="91" t="s">
        <v>99</v>
      </c>
      <c r="E96" s="92" t="s">
        <v>31</v>
      </c>
      <c r="F96" s="92"/>
      <c r="G96" s="51"/>
      <c r="H96" s="32"/>
    </row>
    <row r="97" spans="1:12" ht="51.05" x14ac:dyDescent="0.3">
      <c r="A97" s="90">
        <v>5</v>
      </c>
      <c r="B97" s="17">
        <v>1</v>
      </c>
      <c r="C97" s="20">
        <v>3</v>
      </c>
      <c r="D97" s="91" t="s">
        <v>102</v>
      </c>
      <c r="E97" s="92" t="s">
        <v>31</v>
      </c>
      <c r="F97" s="92"/>
      <c r="G97" s="51"/>
      <c r="H97" s="32"/>
    </row>
    <row r="98" spans="1:12" x14ac:dyDescent="0.3">
      <c r="A98" s="66">
        <v>5</v>
      </c>
      <c r="B98" s="17">
        <v>1</v>
      </c>
      <c r="C98" s="31">
        <v>4</v>
      </c>
      <c r="D98" s="91" t="s">
        <v>100</v>
      </c>
      <c r="E98" s="92" t="s">
        <v>31</v>
      </c>
      <c r="F98" s="92"/>
      <c r="G98" s="51"/>
      <c r="H98" s="32"/>
    </row>
    <row r="99" spans="1:12" x14ac:dyDescent="0.3">
      <c r="A99" s="90">
        <v>5</v>
      </c>
      <c r="B99" s="17">
        <v>1</v>
      </c>
      <c r="C99" s="31">
        <v>5</v>
      </c>
      <c r="D99" s="91" t="s">
        <v>33</v>
      </c>
      <c r="E99" s="92" t="s">
        <v>31</v>
      </c>
      <c r="F99" s="92"/>
      <c r="G99" s="51"/>
      <c r="H99" s="32"/>
    </row>
    <row r="100" spans="1:12" ht="38" x14ac:dyDescent="0.3">
      <c r="A100" s="90">
        <v>5</v>
      </c>
      <c r="B100" s="17">
        <v>2</v>
      </c>
      <c r="C100" s="46"/>
      <c r="D100" s="91" t="s">
        <v>107</v>
      </c>
      <c r="E100" s="92" t="s">
        <v>31</v>
      </c>
      <c r="F100" s="92"/>
      <c r="G100" s="51"/>
      <c r="H100" s="32"/>
    </row>
    <row r="101" spans="1:12" ht="15.75" thickBot="1" x14ac:dyDescent="0.35">
      <c r="A101" s="58"/>
      <c r="B101" s="36"/>
      <c r="C101" s="36"/>
      <c r="D101" s="52"/>
      <c r="E101" s="53"/>
      <c r="F101" s="53"/>
      <c r="G101" s="54"/>
      <c r="H101" s="42"/>
    </row>
    <row r="102" spans="1:12" ht="15.75" thickBot="1" x14ac:dyDescent="0.35"/>
    <row r="103" spans="1:12" ht="15.75" thickBot="1" x14ac:dyDescent="0.35">
      <c r="D103" s="188" t="s">
        <v>103</v>
      </c>
      <c r="E103" s="189"/>
      <c r="F103" s="189"/>
      <c r="G103" s="189"/>
      <c r="H103" s="190"/>
    </row>
    <row r="104" spans="1:12" x14ac:dyDescent="0.3">
      <c r="D104" s="73" t="str">
        <f>D8</f>
        <v>I - INSTALLATION DE CHANTIER</v>
      </c>
      <c r="E104" s="179">
        <f>H8</f>
        <v>0</v>
      </c>
      <c r="F104" s="180"/>
      <c r="G104" s="180"/>
      <c r="H104" s="181"/>
    </row>
    <row r="105" spans="1:12" x14ac:dyDescent="0.3">
      <c r="D105" s="74" t="str">
        <f>D16</f>
        <v>II - TERRASSEMENT</v>
      </c>
      <c r="E105" s="173">
        <f>H16</f>
        <v>4268.3159999999998</v>
      </c>
      <c r="F105" s="174"/>
      <c r="G105" s="174"/>
      <c r="H105" s="175"/>
    </row>
    <row r="106" spans="1:12" x14ac:dyDescent="0.3">
      <c r="D106" s="74" t="str">
        <f>D26</f>
        <v>III - GENIE CIVIL ET REFECTION</v>
      </c>
      <c r="E106" s="173">
        <f>H26</f>
        <v>13877.8</v>
      </c>
      <c r="F106" s="174"/>
      <c r="G106" s="174"/>
      <c r="H106" s="175"/>
    </row>
    <row r="107" spans="1:12" x14ac:dyDescent="0.3">
      <c r="D107" s="74" t="str">
        <f>D34</f>
        <v>IV - EQUIPEMENT HYDRAULIQUE</v>
      </c>
      <c r="E107" s="173">
        <f>H34</f>
        <v>0</v>
      </c>
      <c r="F107" s="174"/>
      <c r="G107" s="174"/>
      <c r="H107" s="175"/>
    </row>
    <row r="108" spans="1:12" ht="15.75" thickBot="1" x14ac:dyDescent="0.35">
      <c r="D108" s="75" t="str">
        <f>D92</f>
        <v>V - CITERNE DE STOSKAGE ET ACCESSOIRES</v>
      </c>
      <c r="E108" s="182">
        <f>H92</f>
        <v>7000</v>
      </c>
      <c r="F108" s="183"/>
      <c r="G108" s="183"/>
      <c r="H108" s="184"/>
    </row>
    <row r="109" spans="1:12" x14ac:dyDescent="0.3">
      <c r="D109" s="76" t="s">
        <v>35</v>
      </c>
      <c r="E109" s="185">
        <f>SUM(E104:H108)</f>
        <v>25146.115999999998</v>
      </c>
      <c r="F109" s="186"/>
      <c r="G109" s="186"/>
      <c r="H109" s="187"/>
      <c r="I109" s="128"/>
      <c r="J109" s="129"/>
      <c r="K109" s="129"/>
      <c r="L109" s="129"/>
    </row>
    <row r="110" spans="1:12" x14ac:dyDescent="0.3">
      <c r="D110" s="76" t="s">
        <v>98</v>
      </c>
      <c r="E110" s="173">
        <f>E109*0.2</f>
        <v>5029.2232000000004</v>
      </c>
      <c r="F110" s="174"/>
      <c r="G110" s="174"/>
      <c r="H110" s="175"/>
    </row>
    <row r="111" spans="1:12" ht="15.75" thickBot="1" x14ac:dyDescent="0.35">
      <c r="D111" s="76" t="s">
        <v>36</v>
      </c>
      <c r="E111" s="176">
        <f>E109+E110</f>
        <v>30175.339199999999</v>
      </c>
      <c r="F111" s="177"/>
      <c r="G111" s="177"/>
      <c r="H111" s="178"/>
    </row>
  </sheetData>
  <mergeCells count="14">
    <mergeCell ref="D103:H103"/>
    <mergeCell ref="A1:H1"/>
    <mergeCell ref="A2:H2"/>
    <mergeCell ref="A3:H3"/>
    <mergeCell ref="A5:H5"/>
    <mergeCell ref="A7:C7"/>
    <mergeCell ref="E110:H110"/>
    <mergeCell ref="E111:H111"/>
    <mergeCell ref="E104:H104"/>
    <mergeCell ref="E105:H105"/>
    <mergeCell ref="E106:H106"/>
    <mergeCell ref="E107:H107"/>
    <mergeCell ref="E108:H108"/>
    <mergeCell ref="E109:H10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&amp;L&amp;8Commune de Varennes ChangyReforcement de la défense incendie -AVP&amp;C&amp;8Chiffrage secteur 1Etabli le 8 avril 2016&amp;R&amp;8Cabinet Merlin&amp;F]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1"/>
  <sheetViews>
    <sheetView topLeftCell="A34" workbookViewId="0">
      <selection activeCell="J91" sqref="J91"/>
    </sheetView>
  </sheetViews>
  <sheetFormatPr baseColWidth="10" defaultRowHeight="15.05" x14ac:dyDescent="0.3"/>
  <cols>
    <col min="1" max="3" width="3.44140625" style="55" customWidth="1"/>
    <col min="4" max="4" width="59" customWidth="1"/>
    <col min="5" max="5" width="7.109375" style="56" customWidth="1"/>
    <col min="6" max="6" width="9.5546875" style="56" customWidth="1"/>
    <col min="7" max="7" width="11.6640625" style="57" customWidth="1"/>
    <col min="8" max="8" width="11.6640625" style="56" bestFit="1" customWidth="1"/>
    <col min="9" max="9" width="15" customWidth="1"/>
    <col min="10" max="251" width="11.44140625"/>
    <col min="252" max="254" width="3.44140625" customWidth="1"/>
    <col min="255" max="255" width="83" customWidth="1"/>
    <col min="256" max="257" width="11.44140625"/>
    <col min="258" max="258" width="12.88671875" bestFit="1" customWidth="1"/>
    <col min="259" max="259" width="11.6640625" bestFit="1" customWidth="1"/>
    <col min="260" max="507" width="11.44140625"/>
    <col min="508" max="510" width="3.44140625" customWidth="1"/>
    <col min="511" max="511" width="83" customWidth="1"/>
    <col min="512" max="513" width="11.44140625"/>
    <col min="514" max="514" width="12.88671875" bestFit="1" customWidth="1"/>
    <col min="515" max="515" width="11.6640625" bestFit="1" customWidth="1"/>
    <col min="516" max="763" width="11.44140625"/>
    <col min="764" max="766" width="3.44140625" customWidth="1"/>
    <col min="767" max="767" width="83" customWidth="1"/>
    <col min="768" max="769" width="11.44140625"/>
    <col min="770" max="770" width="12.88671875" bestFit="1" customWidth="1"/>
    <col min="771" max="771" width="11.6640625" bestFit="1" customWidth="1"/>
    <col min="772" max="1019" width="11.44140625"/>
    <col min="1020" max="1022" width="3.44140625" customWidth="1"/>
    <col min="1023" max="1023" width="83" customWidth="1"/>
    <col min="1024" max="1025" width="11.44140625"/>
    <col min="1026" max="1026" width="12.88671875" bestFit="1" customWidth="1"/>
    <col min="1027" max="1027" width="11.6640625" bestFit="1" customWidth="1"/>
    <col min="1028" max="1275" width="11.44140625"/>
    <col min="1276" max="1278" width="3.44140625" customWidth="1"/>
    <col min="1279" max="1279" width="83" customWidth="1"/>
    <col min="1280" max="1281" width="11.44140625"/>
    <col min="1282" max="1282" width="12.88671875" bestFit="1" customWidth="1"/>
    <col min="1283" max="1283" width="11.6640625" bestFit="1" customWidth="1"/>
    <col min="1284" max="1531" width="11.44140625"/>
    <col min="1532" max="1534" width="3.44140625" customWidth="1"/>
    <col min="1535" max="1535" width="83" customWidth="1"/>
    <col min="1536" max="1537" width="11.44140625"/>
    <col min="1538" max="1538" width="12.88671875" bestFit="1" customWidth="1"/>
    <col min="1539" max="1539" width="11.6640625" bestFit="1" customWidth="1"/>
    <col min="1540" max="1787" width="11.44140625"/>
    <col min="1788" max="1790" width="3.44140625" customWidth="1"/>
    <col min="1791" max="1791" width="83" customWidth="1"/>
    <col min="1792" max="1793" width="11.44140625"/>
    <col min="1794" max="1794" width="12.88671875" bestFit="1" customWidth="1"/>
    <col min="1795" max="1795" width="11.6640625" bestFit="1" customWidth="1"/>
    <col min="1796" max="2043" width="11.44140625"/>
    <col min="2044" max="2046" width="3.44140625" customWidth="1"/>
    <col min="2047" max="2047" width="83" customWidth="1"/>
    <col min="2048" max="2049" width="11.44140625"/>
    <col min="2050" max="2050" width="12.88671875" bestFit="1" customWidth="1"/>
    <col min="2051" max="2051" width="11.6640625" bestFit="1" customWidth="1"/>
    <col min="2052" max="2299" width="11.44140625"/>
    <col min="2300" max="2302" width="3.44140625" customWidth="1"/>
    <col min="2303" max="2303" width="83" customWidth="1"/>
    <col min="2304" max="2305" width="11.44140625"/>
    <col min="2306" max="2306" width="12.88671875" bestFit="1" customWidth="1"/>
    <col min="2307" max="2307" width="11.6640625" bestFit="1" customWidth="1"/>
    <col min="2308" max="2555" width="11.44140625"/>
    <col min="2556" max="2558" width="3.44140625" customWidth="1"/>
    <col min="2559" max="2559" width="83" customWidth="1"/>
    <col min="2560" max="2561" width="11.44140625"/>
    <col min="2562" max="2562" width="12.88671875" bestFit="1" customWidth="1"/>
    <col min="2563" max="2563" width="11.6640625" bestFit="1" customWidth="1"/>
    <col min="2564" max="2811" width="11.44140625"/>
    <col min="2812" max="2814" width="3.44140625" customWidth="1"/>
    <col min="2815" max="2815" width="83" customWidth="1"/>
    <col min="2816" max="2817" width="11.44140625"/>
    <col min="2818" max="2818" width="12.88671875" bestFit="1" customWidth="1"/>
    <col min="2819" max="2819" width="11.6640625" bestFit="1" customWidth="1"/>
    <col min="2820" max="3067" width="11.44140625"/>
    <col min="3068" max="3070" width="3.44140625" customWidth="1"/>
    <col min="3071" max="3071" width="83" customWidth="1"/>
    <col min="3072" max="3073" width="11.44140625"/>
    <col min="3074" max="3074" width="12.88671875" bestFit="1" customWidth="1"/>
    <col min="3075" max="3075" width="11.6640625" bestFit="1" customWidth="1"/>
    <col min="3076" max="3323" width="11.44140625"/>
    <col min="3324" max="3326" width="3.44140625" customWidth="1"/>
    <col min="3327" max="3327" width="83" customWidth="1"/>
    <col min="3328" max="3329" width="11.44140625"/>
    <col min="3330" max="3330" width="12.88671875" bestFit="1" customWidth="1"/>
    <col min="3331" max="3331" width="11.6640625" bestFit="1" customWidth="1"/>
    <col min="3332" max="3579" width="11.44140625"/>
    <col min="3580" max="3582" width="3.44140625" customWidth="1"/>
    <col min="3583" max="3583" width="83" customWidth="1"/>
    <col min="3584" max="3585" width="11.44140625"/>
    <col min="3586" max="3586" width="12.88671875" bestFit="1" customWidth="1"/>
    <col min="3587" max="3587" width="11.6640625" bestFit="1" customWidth="1"/>
    <col min="3588" max="3835" width="11.44140625"/>
    <col min="3836" max="3838" width="3.44140625" customWidth="1"/>
    <col min="3839" max="3839" width="83" customWidth="1"/>
    <col min="3840" max="3841" width="11.44140625"/>
    <col min="3842" max="3842" width="12.88671875" bestFit="1" customWidth="1"/>
    <col min="3843" max="3843" width="11.6640625" bestFit="1" customWidth="1"/>
    <col min="3844" max="4091" width="11.44140625"/>
    <col min="4092" max="4094" width="3.44140625" customWidth="1"/>
    <col min="4095" max="4095" width="83" customWidth="1"/>
    <col min="4096" max="4097" width="11.44140625"/>
    <col min="4098" max="4098" width="12.88671875" bestFit="1" customWidth="1"/>
    <col min="4099" max="4099" width="11.6640625" bestFit="1" customWidth="1"/>
    <col min="4100" max="4347" width="11.44140625"/>
    <col min="4348" max="4350" width="3.44140625" customWidth="1"/>
    <col min="4351" max="4351" width="83" customWidth="1"/>
    <col min="4352" max="4353" width="11.44140625"/>
    <col min="4354" max="4354" width="12.88671875" bestFit="1" customWidth="1"/>
    <col min="4355" max="4355" width="11.6640625" bestFit="1" customWidth="1"/>
    <col min="4356" max="4603" width="11.44140625"/>
    <col min="4604" max="4606" width="3.44140625" customWidth="1"/>
    <col min="4607" max="4607" width="83" customWidth="1"/>
    <col min="4608" max="4609" width="11.44140625"/>
    <col min="4610" max="4610" width="12.88671875" bestFit="1" customWidth="1"/>
    <col min="4611" max="4611" width="11.6640625" bestFit="1" customWidth="1"/>
    <col min="4612" max="4859" width="11.44140625"/>
    <col min="4860" max="4862" width="3.44140625" customWidth="1"/>
    <col min="4863" max="4863" width="83" customWidth="1"/>
    <col min="4864" max="4865" width="11.44140625"/>
    <col min="4866" max="4866" width="12.88671875" bestFit="1" customWidth="1"/>
    <col min="4867" max="4867" width="11.6640625" bestFit="1" customWidth="1"/>
    <col min="4868" max="5115" width="11.44140625"/>
    <col min="5116" max="5118" width="3.44140625" customWidth="1"/>
    <col min="5119" max="5119" width="83" customWidth="1"/>
    <col min="5120" max="5121" width="11.44140625"/>
    <col min="5122" max="5122" width="12.88671875" bestFit="1" customWidth="1"/>
    <col min="5123" max="5123" width="11.6640625" bestFit="1" customWidth="1"/>
    <col min="5124" max="5371" width="11.44140625"/>
    <col min="5372" max="5374" width="3.44140625" customWidth="1"/>
    <col min="5375" max="5375" width="83" customWidth="1"/>
    <col min="5376" max="5377" width="11.44140625"/>
    <col min="5378" max="5378" width="12.88671875" bestFit="1" customWidth="1"/>
    <col min="5379" max="5379" width="11.6640625" bestFit="1" customWidth="1"/>
    <col min="5380" max="5627" width="11.44140625"/>
    <col min="5628" max="5630" width="3.44140625" customWidth="1"/>
    <col min="5631" max="5631" width="83" customWidth="1"/>
    <col min="5632" max="5633" width="11.44140625"/>
    <col min="5634" max="5634" width="12.88671875" bestFit="1" customWidth="1"/>
    <col min="5635" max="5635" width="11.6640625" bestFit="1" customWidth="1"/>
    <col min="5636" max="5883" width="11.44140625"/>
    <col min="5884" max="5886" width="3.44140625" customWidth="1"/>
    <col min="5887" max="5887" width="83" customWidth="1"/>
    <col min="5888" max="5889" width="11.44140625"/>
    <col min="5890" max="5890" width="12.88671875" bestFit="1" customWidth="1"/>
    <col min="5891" max="5891" width="11.6640625" bestFit="1" customWidth="1"/>
    <col min="5892" max="6139" width="11.44140625"/>
    <col min="6140" max="6142" width="3.44140625" customWidth="1"/>
    <col min="6143" max="6143" width="83" customWidth="1"/>
    <col min="6144" max="6145" width="11.44140625"/>
    <col min="6146" max="6146" width="12.88671875" bestFit="1" customWidth="1"/>
    <col min="6147" max="6147" width="11.6640625" bestFit="1" customWidth="1"/>
    <col min="6148" max="6395" width="11.44140625"/>
    <col min="6396" max="6398" width="3.44140625" customWidth="1"/>
    <col min="6399" max="6399" width="83" customWidth="1"/>
    <col min="6400" max="6401" width="11.44140625"/>
    <col min="6402" max="6402" width="12.88671875" bestFit="1" customWidth="1"/>
    <col min="6403" max="6403" width="11.6640625" bestFit="1" customWidth="1"/>
    <col min="6404" max="6651" width="11.44140625"/>
    <col min="6652" max="6654" width="3.44140625" customWidth="1"/>
    <col min="6655" max="6655" width="83" customWidth="1"/>
    <col min="6656" max="6657" width="11.44140625"/>
    <col min="6658" max="6658" width="12.88671875" bestFit="1" customWidth="1"/>
    <col min="6659" max="6659" width="11.6640625" bestFit="1" customWidth="1"/>
    <col min="6660" max="6907" width="11.44140625"/>
    <col min="6908" max="6910" width="3.44140625" customWidth="1"/>
    <col min="6911" max="6911" width="83" customWidth="1"/>
    <col min="6912" max="6913" width="11.44140625"/>
    <col min="6914" max="6914" width="12.88671875" bestFit="1" customWidth="1"/>
    <col min="6915" max="6915" width="11.6640625" bestFit="1" customWidth="1"/>
    <col min="6916" max="7163" width="11.44140625"/>
    <col min="7164" max="7166" width="3.44140625" customWidth="1"/>
    <col min="7167" max="7167" width="83" customWidth="1"/>
    <col min="7168" max="7169" width="11.44140625"/>
    <col min="7170" max="7170" width="12.88671875" bestFit="1" customWidth="1"/>
    <col min="7171" max="7171" width="11.6640625" bestFit="1" customWidth="1"/>
    <col min="7172" max="7419" width="11.44140625"/>
    <col min="7420" max="7422" width="3.44140625" customWidth="1"/>
    <col min="7423" max="7423" width="83" customWidth="1"/>
    <col min="7424" max="7425" width="11.44140625"/>
    <col min="7426" max="7426" width="12.88671875" bestFit="1" customWidth="1"/>
    <col min="7427" max="7427" width="11.6640625" bestFit="1" customWidth="1"/>
    <col min="7428" max="7675" width="11.44140625"/>
    <col min="7676" max="7678" width="3.44140625" customWidth="1"/>
    <col min="7679" max="7679" width="83" customWidth="1"/>
    <col min="7680" max="7681" width="11.44140625"/>
    <col min="7682" max="7682" width="12.88671875" bestFit="1" customWidth="1"/>
    <col min="7683" max="7683" width="11.6640625" bestFit="1" customWidth="1"/>
    <col min="7684" max="7931" width="11.44140625"/>
    <col min="7932" max="7934" width="3.44140625" customWidth="1"/>
    <col min="7935" max="7935" width="83" customWidth="1"/>
    <col min="7936" max="7937" width="11.44140625"/>
    <col min="7938" max="7938" width="12.88671875" bestFit="1" customWidth="1"/>
    <col min="7939" max="7939" width="11.6640625" bestFit="1" customWidth="1"/>
    <col min="7940" max="8187" width="11.44140625"/>
    <col min="8188" max="8190" width="3.44140625" customWidth="1"/>
    <col min="8191" max="8191" width="83" customWidth="1"/>
    <col min="8192" max="8193" width="11.44140625"/>
    <col min="8194" max="8194" width="12.88671875" bestFit="1" customWidth="1"/>
    <col min="8195" max="8195" width="11.6640625" bestFit="1" customWidth="1"/>
    <col min="8196" max="8443" width="11.44140625"/>
    <col min="8444" max="8446" width="3.44140625" customWidth="1"/>
    <col min="8447" max="8447" width="83" customWidth="1"/>
    <col min="8448" max="8449" width="11.44140625"/>
    <col min="8450" max="8450" width="12.88671875" bestFit="1" customWidth="1"/>
    <col min="8451" max="8451" width="11.6640625" bestFit="1" customWidth="1"/>
    <col min="8452" max="8699" width="11.44140625"/>
    <col min="8700" max="8702" width="3.44140625" customWidth="1"/>
    <col min="8703" max="8703" width="83" customWidth="1"/>
    <col min="8704" max="8705" width="11.44140625"/>
    <col min="8706" max="8706" width="12.88671875" bestFit="1" customWidth="1"/>
    <col min="8707" max="8707" width="11.6640625" bestFit="1" customWidth="1"/>
    <col min="8708" max="8955" width="11.44140625"/>
    <col min="8956" max="8958" width="3.44140625" customWidth="1"/>
    <col min="8959" max="8959" width="83" customWidth="1"/>
    <col min="8960" max="8961" width="11.44140625"/>
    <col min="8962" max="8962" width="12.88671875" bestFit="1" customWidth="1"/>
    <col min="8963" max="8963" width="11.6640625" bestFit="1" customWidth="1"/>
    <col min="8964" max="9211" width="11.44140625"/>
    <col min="9212" max="9214" width="3.44140625" customWidth="1"/>
    <col min="9215" max="9215" width="83" customWidth="1"/>
    <col min="9216" max="9217" width="11.44140625"/>
    <col min="9218" max="9218" width="12.88671875" bestFit="1" customWidth="1"/>
    <col min="9219" max="9219" width="11.6640625" bestFit="1" customWidth="1"/>
    <col min="9220" max="9467" width="11.44140625"/>
    <col min="9468" max="9470" width="3.44140625" customWidth="1"/>
    <col min="9471" max="9471" width="83" customWidth="1"/>
    <col min="9472" max="9473" width="11.44140625"/>
    <col min="9474" max="9474" width="12.88671875" bestFit="1" customWidth="1"/>
    <col min="9475" max="9475" width="11.6640625" bestFit="1" customWidth="1"/>
    <col min="9476" max="9723" width="11.44140625"/>
    <col min="9724" max="9726" width="3.44140625" customWidth="1"/>
    <col min="9727" max="9727" width="83" customWidth="1"/>
    <col min="9728" max="9729" width="11.44140625"/>
    <col min="9730" max="9730" width="12.88671875" bestFit="1" customWidth="1"/>
    <col min="9731" max="9731" width="11.6640625" bestFit="1" customWidth="1"/>
    <col min="9732" max="9979" width="11.44140625"/>
    <col min="9980" max="9982" width="3.44140625" customWidth="1"/>
    <col min="9983" max="9983" width="83" customWidth="1"/>
    <col min="9984" max="9985" width="11.44140625"/>
    <col min="9986" max="9986" width="12.88671875" bestFit="1" customWidth="1"/>
    <col min="9987" max="9987" width="11.6640625" bestFit="1" customWidth="1"/>
    <col min="9988" max="10235" width="11.44140625"/>
    <col min="10236" max="10238" width="3.44140625" customWidth="1"/>
    <col min="10239" max="10239" width="83" customWidth="1"/>
    <col min="10240" max="10241" width="11.44140625"/>
    <col min="10242" max="10242" width="12.88671875" bestFit="1" customWidth="1"/>
    <col min="10243" max="10243" width="11.6640625" bestFit="1" customWidth="1"/>
    <col min="10244" max="10491" width="11.44140625"/>
    <col min="10492" max="10494" width="3.44140625" customWidth="1"/>
    <col min="10495" max="10495" width="83" customWidth="1"/>
    <col min="10496" max="10497" width="11.44140625"/>
    <col min="10498" max="10498" width="12.88671875" bestFit="1" customWidth="1"/>
    <col min="10499" max="10499" width="11.6640625" bestFit="1" customWidth="1"/>
    <col min="10500" max="10747" width="11.44140625"/>
    <col min="10748" max="10750" width="3.44140625" customWidth="1"/>
    <col min="10751" max="10751" width="83" customWidth="1"/>
    <col min="10752" max="10753" width="11.44140625"/>
    <col min="10754" max="10754" width="12.88671875" bestFit="1" customWidth="1"/>
    <col min="10755" max="10755" width="11.6640625" bestFit="1" customWidth="1"/>
    <col min="10756" max="11003" width="11.44140625"/>
    <col min="11004" max="11006" width="3.44140625" customWidth="1"/>
    <col min="11007" max="11007" width="83" customWidth="1"/>
    <col min="11008" max="11009" width="11.44140625"/>
    <col min="11010" max="11010" width="12.88671875" bestFit="1" customWidth="1"/>
    <col min="11011" max="11011" width="11.6640625" bestFit="1" customWidth="1"/>
    <col min="11012" max="11259" width="11.44140625"/>
    <col min="11260" max="11262" width="3.44140625" customWidth="1"/>
    <col min="11263" max="11263" width="83" customWidth="1"/>
    <col min="11264" max="11265" width="11.44140625"/>
    <col min="11266" max="11266" width="12.88671875" bestFit="1" customWidth="1"/>
    <col min="11267" max="11267" width="11.6640625" bestFit="1" customWidth="1"/>
    <col min="11268" max="11515" width="11.44140625"/>
    <col min="11516" max="11518" width="3.44140625" customWidth="1"/>
    <col min="11519" max="11519" width="83" customWidth="1"/>
    <col min="11520" max="11521" width="11.44140625"/>
    <col min="11522" max="11522" width="12.88671875" bestFit="1" customWidth="1"/>
    <col min="11523" max="11523" width="11.6640625" bestFit="1" customWidth="1"/>
    <col min="11524" max="11771" width="11.44140625"/>
    <col min="11772" max="11774" width="3.44140625" customWidth="1"/>
    <col min="11775" max="11775" width="83" customWidth="1"/>
    <col min="11776" max="11777" width="11.44140625"/>
    <col min="11778" max="11778" width="12.88671875" bestFit="1" customWidth="1"/>
    <col min="11779" max="11779" width="11.6640625" bestFit="1" customWidth="1"/>
    <col min="11780" max="12027" width="11.44140625"/>
    <col min="12028" max="12030" width="3.44140625" customWidth="1"/>
    <col min="12031" max="12031" width="83" customWidth="1"/>
    <col min="12032" max="12033" width="11.44140625"/>
    <col min="12034" max="12034" width="12.88671875" bestFit="1" customWidth="1"/>
    <col min="12035" max="12035" width="11.6640625" bestFit="1" customWidth="1"/>
    <col min="12036" max="12283" width="11.44140625"/>
    <col min="12284" max="12286" width="3.44140625" customWidth="1"/>
    <col min="12287" max="12287" width="83" customWidth="1"/>
    <col min="12288" max="12289" width="11.44140625"/>
    <col min="12290" max="12290" width="12.88671875" bestFit="1" customWidth="1"/>
    <col min="12291" max="12291" width="11.6640625" bestFit="1" customWidth="1"/>
    <col min="12292" max="12539" width="11.44140625"/>
    <col min="12540" max="12542" width="3.44140625" customWidth="1"/>
    <col min="12543" max="12543" width="83" customWidth="1"/>
    <col min="12544" max="12545" width="11.44140625"/>
    <col min="12546" max="12546" width="12.88671875" bestFit="1" customWidth="1"/>
    <col min="12547" max="12547" width="11.6640625" bestFit="1" customWidth="1"/>
    <col min="12548" max="12795" width="11.44140625"/>
    <col min="12796" max="12798" width="3.44140625" customWidth="1"/>
    <col min="12799" max="12799" width="83" customWidth="1"/>
    <col min="12800" max="12801" width="11.44140625"/>
    <col min="12802" max="12802" width="12.88671875" bestFit="1" customWidth="1"/>
    <col min="12803" max="12803" width="11.6640625" bestFit="1" customWidth="1"/>
    <col min="12804" max="13051" width="11.44140625"/>
    <col min="13052" max="13054" width="3.44140625" customWidth="1"/>
    <col min="13055" max="13055" width="83" customWidth="1"/>
    <col min="13056" max="13057" width="11.44140625"/>
    <col min="13058" max="13058" width="12.88671875" bestFit="1" customWidth="1"/>
    <col min="13059" max="13059" width="11.6640625" bestFit="1" customWidth="1"/>
    <col min="13060" max="13307" width="11.44140625"/>
    <col min="13308" max="13310" width="3.44140625" customWidth="1"/>
    <col min="13311" max="13311" width="83" customWidth="1"/>
    <col min="13312" max="13313" width="11.44140625"/>
    <col min="13314" max="13314" width="12.88671875" bestFit="1" customWidth="1"/>
    <col min="13315" max="13315" width="11.6640625" bestFit="1" customWidth="1"/>
    <col min="13316" max="13563" width="11.44140625"/>
    <col min="13564" max="13566" width="3.44140625" customWidth="1"/>
    <col min="13567" max="13567" width="83" customWidth="1"/>
    <col min="13568" max="13569" width="11.44140625"/>
    <col min="13570" max="13570" width="12.88671875" bestFit="1" customWidth="1"/>
    <col min="13571" max="13571" width="11.6640625" bestFit="1" customWidth="1"/>
    <col min="13572" max="13819" width="11.44140625"/>
    <col min="13820" max="13822" width="3.44140625" customWidth="1"/>
    <col min="13823" max="13823" width="83" customWidth="1"/>
    <col min="13824" max="13825" width="11.44140625"/>
    <col min="13826" max="13826" width="12.88671875" bestFit="1" customWidth="1"/>
    <col min="13827" max="13827" width="11.6640625" bestFit="1" customWidth="1"/>
    <col min="13828" max="14075" width="11.44140625"/>
    <col min="14076" max="14078" width="3.44140625" customWidth="1"/>
    <col min="14079" max="14079" width="83" customWidth="1"/>
    <col min="14080" max="14081" width="11.44140625"/>
    <col min="14082" max="14082" width="12.88671875" bestFit="1" customWidth="1"/>
    <col min="14083" max="14083" width="11.6640625" bestFit="1" customWidth="1"/>
    <col min="14084" max="14331" width="11.44140625"/>
    <col min="14332" max="14334" width="3.44140625" customWidth="1"/>
    <col min="14335" max="14335" width="83" customWidth="1"/>
    <col min="14336" max="14337" width="11.44140625"/>
    <col min="14338" max="14338" width="12.88671875" bestFit="1" customWidth="1"/>
    <col min="14339" max="14339" width="11.6640625" bestFit="1" customWidth="1"/>
    <col min="14340" max="14587" width="11.44140625"/>
    <col min="14588" max="14590" width="3.44140625" customWidth="1"/>
    <col min="14591" max="14591" width="83" customWidth="1"/>
    <col min="14592" max="14593" width="11.44140625"/>
    <col min="14594" max="14594" width="12.88671875" bestFit="1" customWidth="1"/>
    <col min="14595" max="14595" width="11.6640625" bestFit="1" customWidth="1"/>
    <col min="14596" max="14843" width="11.44140625"/>
    <col min="14844" max="14846" width="3.44140625" customWidth="1"/>
    <col min="14847" max="14847" width="83" customWidth="1"/>
    <col min="14848" max="14849" width="11.44140625"/>
    <col min="14850" max="14850" width="12.88671875" bestFit="1" customWidth="1"/>
    <col min="14851" max="14851" width="11.6640625" bestFit="1" customWidth="1"/>
    <col min="14852" max="15099" width="11.44140625"/>
    <col min="15100" max="15102" width="3.44140625" customWidth="1"/>
    <col min="15103" max="15103" width="83" customWidth="1"/>
    <col min="15104" max="15105" width="11.44140625"/>
    <col min="15106" max="15106" width="12.88671875" bestFit="1" customWidth="1"/>
    <col min="15107" max="15107" width="11.6640625" bestFit="1" customWidth="1"/>
    <col min="15108" max="15355" width="11.44140625"/>
    <col min="15356" max="15358" width="3.44140625" customWidth="1"/>
    <col min="15359" max="15359" width="83" customWidth="1"/>
    <col min="15360" max="15361" width="11.44140625"/>
    <col min="15362" max="15362" width="12.88671875" bestFit="1" customWidth="1"/>
    <col min="15363" max="15363" width="11.6640625" bestFit="1" customWidth="1"/>
    <col min="15364" max="15611" width="11.44140625"/>
    <col min="15612" max="15614" width="3.44140625" customWidth="1"/>
    <col min="15615" max="15615" width="83" customWidth="1"/>
    <col min="15616" max="15617" width="11.44140625"/>
    <col min="15618" max="15618" width="12.88671875" bestFit="1" customWidth="1"/>
    <col min="15619" max="15619" width="11.6640625" bestFit="1" customWidth="1"/>
    <col min="15620" max="15867" width="11.44140625"/>
    <col min="15868" max="15870" width="3.44140625" customWidth="1"/>
    <col min="15871" max="15871" width="83" customWidth="1"/>
    <col min="15872" max="15873" width="11.44140625"/>
    <col min="15874" max="15874" width="12.88671875" bestFit="1" customWidth="1"/>
    <col min="15875" max="15875" width="11.6640625" bestFit="1" customWidth="1"/>
    <col min="15876" max="16123" width="11.44140625"/>
    <col min="16124" max="16126" width="3.44140625" customWidth="1"/>
    <col min="16127" max="16127" width="83" customWidth="1"/>
    <col min="16128" max="16129" width="11.44140625"/>
    <col min="16130" max="16130" width="12.88671875" bestFit="1" customWidth="1"/>
    <col min="16131" max="16131" width="11.6640625" bestFit="1" customWidth="1"/>
    <col min="16132" max="16384" width="11.44140625"/>
  </cols>
  <sheetData>
    <row r="1" spans="1:8" x14ac:dyDescent="0.3">
      <c r="A1" s="191" t="s">
        <v>37</v>
      </c>
      <c r="B1" s="191"/>
      <c r="C1" s="191"/>
      <c r="D1" s="191"/>
      <c r="E1" s="191"/>
      <c r="F1" s="191"/>
      <c r="G1" s="191"/>
      <c r="H1" s="191"/>
    </row>
    <row r="2" spans="1:8" x14ac:dyDescent="0.3">
      <c r="A2" s="191" t="s">
        <v>38</v>
      </c>
      <c r="B2" s="191"/>
      <c r="C2" s="191"/>
      <c r="D2" s="191"/>
      <c r="E2" s="191"/>
      <c r="F2" s="191"/>
      <c r="G2" s="191"/>
      <c r="H2" s="191"/>
    </row>
    <row r="3" spans="1:8" x14ac:dyDescent="0.3">
      <c r="A3" s="191" t="s">
        <v>39</v>
      </c>
      <c r="B3" s="191"/>
      <c r="C3" s="191"/>
      <c r="D3" s="191"/>
      <c r="E3" s="191"/>
      <c r="F3" s="191"/>
      <c r="G3" s="191"/>
      <c r="H3" s="191"/>
    </row>
    <row r="4" spans="1:8" ht="18.850000000000001" customHeight="1" x14ac:dyDescent="0.4">
      <c r="A4" s="1"/>
      <c r="B4" s="1"/>
      <c r="C4" s="1"/>
      <c r="D4" s="2"/>
      <c r="E4" s="3"/>
      <c r="F4" s="3"/>
      <c r="G4" s="4"/>
      <c r="H4" s="3"/>
    </row>
    <row r="5" spans="1:8" ht="18.850000000000001" customHeight="1" x14ac:dyDescent="0.3">
      <c r="A5" s="192" t="s">
        <v>104</v>
      </c>
      <c r="B5" s="192"/>
      <c r="C5" s="192"/>
      <c r="D5" s="192"/>
      <c r="E5" s="192"/>
      <c r="F5" s="192"/>
      <c r="G5" s="192"/>
      <c r="H5" s="192"/>
    </row>
    <row r="6" spans="1:8" ht="16.399999999999999" thickBot="1" x14ac:dyDescent="0.35">
      <c r="A6" s="6"/>
      <c r="B6" s="6"/>
      <c r="C6" s="6"/>
      <c r="D6" s="7"/>
      <c r="E6" s="5"/>
      <c r="F6" s="5"/>
      <c r="G6" s="8"/>
      <c r="H6" s="5"/>
    </row>
    <row r="7" spans="1:8" ht="15.75" thickBot="1" x14ac:dyDescent="0.35">
      <c r="A7" s="193" t="s">
        <v>0</v>
      </c>
      <c r="B7" s="194"/>
      <c r="C7" s="194"/>
      <c r="D7" s="9" t="s">
        <v>1</v>
      </c>
      <c r="E7" s="10" t="s">
        <v>2</v>
      </c>
      <c r="F7" s="10" t="s">
        <v>3</v>
      </c>
      <c r="G7" s="11" t="s">
        <v>4</v>
      </c>
      <c r="H7" s="12" t="s">
        <v>5</v>
      </c>
    </row>
    <row r="8" spans="1:8" ht="15.75" thickBot="1" x14ac:dyDescent="0.35">
      <c r="A8" s="13"/>
      <c r="B8" s="14"/>
      <c r="C8" s="14"/>
      <c r="D8" s="15" t="s">
        <v>6</v>
      </c>
      <c r="E8" s="14"/>
      <c r="F8" s="14"/>
      <c r="G8" s="16"/>
      <c r="H8" s="65">
        <f>SUM(H9:H14)</f>
        <v>0</v>
      </c>
    </row>
    <row r="9" spans="1:8" x14ac:dyDescent="0.3">
      <c r="A9" s="90">
        <v>1</v>
      </c>
      <c r="B9" s="17">
        <v>1</v>
      </c>
      <c r="C9" s="17"/>
      <c r="D9" s="18" t="s">
        <v>7</v>
      </c>
      <c r="E9" s="19" t="s">
        <v>8</v>
      </c>
      <c r="F9" s="20"/>
      <c r="G9" s="21"/>
      <c r="H9" s="22"/>
    </row>
    <row r="10" spans="1:8" x14ac:dyDescent="0.3">
      <c r="A10" s="90">
        <v>1</v>
      </c>
      <c r="B10" s="17">
        <v>2</v>
      </c>
      <c r="C10" s="17"/>
      <c r="D10" s="18" t="s">
        <v>9</v>
      </c>
      <c r="E10" s="19" t="s">
        <v>8</v>
      </c>
      <c r="F10" s="20"/>
      <c r="G10" s="21"/>
      <c r="H10" s="22"/>
    </row>
    <row r="11" spans="1:8" x14ac:dyDescent="0.3">
      <c r="A11" s="90">
        <v>1</v>
      </c>
      <c r="B11" s="30">
        <v>3</v>
      </c>
      <c r="C11" s="17"/>
      <c r="D11" s="18" t="s">
        <v>10</v>
      </c>
      <c r="E11" s="19" t="s">
        <v>8</v>
      </c>
      <c r="F11" s="20"/>
      <c r="G11" s="21"/>
      <c r="H11" s="22"/>
    </row>
    <row r="12" spans="1:8" x14ac:dyDescent="0.3">
      <c r="A12" s="90">
        <v>1</v>
      </c>
      <c r="B12" s="17">
        <v>4</v>
      </c>
      <c r="C12" s="17"/>
      <c r="D12" s="33" t="s">
        <v>55</v>
      </c>
      <c r="E12" s="19" t="s">
        <v>8</v>
      </c>
      <c r="F12" s="20"/>
      <c r="G12" s="21"/>
      <c r="H12" s="22"/>
    </row>
    <row r="13" spans="1:8" x14ac:dyDescent="0.3">
      <c r="A13" s="90">
        <v>1</v>
      </c>
      <c r="B13" s="17">
        <v>5</v>
      </c>
      <c r="C13" s="17"/>
      <c r="D13" s="33" t="s">
        <v>56</v>
      </c>
      <c r="E13" s="19" t="s">
        <v>8</v>
      </c>
      <c r="F13" s="20"/>
      <c r="G13" s="21"/>
      <c r="H13" s="22"/>
    </row>
    <row r="14" spans="1:8" x14ac:dyDescent="0.3">
      <c r="A14" s="90">
        <v>1</v>
      </c>
      <c r="B14" s="17">
        <v>6</v>
      </c>
      <c r="C14" s="17"/>
      <c r="D14" s="33" t="s">
        <v>61</v>
      </c>
      <c r="E14" s="19" t="s">
        <v>8</v>
      </c>
      <c r="F14" s="20"/>
      <c r="G14" s="21"/>
      <c r="H14" s="22"/>
    </row>
    <row r="15" spans="1:8" ht="15.75" thickBot="1" x14ac:dyDescent="0.35">
      <c r="A15" s="69"/>
      <c r="B15" s="36"/>
      <c r="C15" s="36"/>
      <c r="D15" s="70"/>
      <c r="E15" s="64"/>
      <c r="F15" s="20"/>
      <c r="G15" s="71"/>
      <c r="H15" s="22"/>
    </row>
    <row r="16" spans="1:8" ht="15.75" thickBot="1" x14ac:dyDescent="0.35">
      <c r="A16" s="23"/>
      <c r="B16" s="14"/>
      <c r="C16" s="14"/>
      <c r="D16" s="14" t="s">
        <v>11</v>
      </c>
      <c r="E16" s="24"/>
      <c r="F16" s="24"/>
      <c r="G16" s="25"/>
      <c r="H16" s="65">
        <f>SUM(H17:H24)</f>
        <v>7154.4</v>
      </c>
    </row>
    <row r="17" spans="1:8" x14ac:dyDescent="0.3">
      <c r="A17" s="90">
        <v>2</v>
      </c>
      <c r="B17" s="17">
        <v>1</v>
      </c>
      <c r="C17" s="17"/>
      <c r="D17" s="26" t="s">
        <v>12</v>
      </c>
      <c r="E17" s="19" t="s">
        <v>13</v>
      </c>
      <c r="F17" s="124">
        <f>'Cubature 60'!B7</f>
        <v>180</v>
      </c>
      <c r="G17" s="21">
        <v>15</v>
      </c>
      <c r="H17" s="22">
        <f>F17*G17</f>
        <v>2700</v>
      </c>
    </row>
    <row r="18" spans="1:8" x14ac:dyDescent="0.3">
      <c r="A18" s="90">
        <v>2</v>
      </c>
      <c r="B18" s="17">
        <v>2</v>
      </c>
      <c r="C18" s="17"/>
      <c r="D18" s="26" t="s">
        <v>14</v>
      </c>
      <c r="E18" s="19" t="s">
        <v>15</v>
      </c>
      <c r="F18" s="124">
        <f>'Cubature 60'!B9</f>
        <v>28</v>
      </c>
      <c r="G18" s="21">
        <v>3</v>
      </c>
      <c r="H18" s="22">
        <f>F18*G18</f>
        <v>84</v>
      </c>
    </row>
    <row r="19" spans="1:8" x14ac:dyDescent="0.3">
      <c r="A19" s="90">
        <v>2</v>
      </c>
      <c r="B19" s="17">
        <v>3</v>
      </c>
      <c r="C19" s="17"/>
      <c r="D19" s="26" t="s">
        <v>16</v>
      </c>
      <c r="E19" s="19" t="s">
        <v>17</v>
      </c>
      <c r="F19" s="124">
        <f>'Cubature 60'!B10</f>
        <v>40</v>
      </c>
      <c r="G19" s="21">
        <v>13</v>
      </c>
      <c r="H19" s="22">
        <f>F19*G19</f>
        <v>520</v>
      </c>
    </row>
    <row r="20" spans="1:8" x14ac:dyDescent="0.3">
      <c r="A20" s="90">
        <v>2</v>
      </c>
      <c r="B20" s="17">
        <v>4</v>
      </c>
      <c r="C20" s="17"/>
      <c r="D20" s="18" t="s">
        <v>18</v>
      </c>
      <c r="E20" s="19"/>
      <c r="F20" s="125"/>
      <c r="G20" s="21"/>
      <c r="H20" s="22"/>
    </row>
    <row r="21" spans="1:8" x14ac:dyDescent="0.3">
      <c r="A21" s="90">
        <v>2</v>
      </c>
      <c r="B21" s="17">
        <v>4</v>
      </c>
      <c r="C21" s="19">
        <v>1</v>
      </c>
      <c r="D21" s="27" t="s">
        <v>57</v>
      </c>
      <c r="E21" s="19" t="s">
        <v>13</v>
      </c>
      <c r="F21" s="124">
        <f>'Cubature 60'!C16</f>
        <v>92.799999999999983</v>
      </c>
      <c r="G21" s="21">
        <v>18</v>
      </c>
      <c r="H21" s="22">
        <f>F21*G21</f>
        <v>1670.3999999999996</v>
      </c>
    </row>
    <row r="22" spans="1:8" x14ac:dyDescent="0.3">
      <c r="A22" s="90">
        <v>2</v>
      </c>
      <c r="B22" s="17">
        <v>4</v>
      </c>
      <c r="C22" s="19">
        <v>2</v>
      </c>
      <c r="D22" s="27" t="s">
        <v>19</v>
      </c>
      <c r="E22" s="19" t="s">
        <v>13</v>
      </c>
      <c r="F22" s="124">
        <f>'Cubature 60'!C17</f>
        <v>4</v>
      </c>
      <c r="G22" s="21">
        <v>45</v>
      </c>
      <c r="H22" s="22">
        <f>F22*G22</f>
        <v>180</v>
      </c>
    </row>
    <row r="23" spans="1:8" x14ac:dyDescent="0.3">
      <c r="A23" s="90">
        <v>2</v>
      </c>
      <c r="B23" s="17">
        <v>5</v>
      </c>
      <c r="C23" s="17"/>
      <c r="D23" s="18" t="s">
        <v>20</v>
      </c>
      <c r="E23" s="19" t="s">
        <v>13</v>
      </c>
      <c r="F23" s="124">
        <f>'Cubature 60'!B7</f>
        <v>180</v>
      </c>
      <c r="G23" s="21">
        <v>10</v>
      </c>
      <c r="H23" s="22">
        <f>F23*G23</f>
        <v>1800</v>
      </c>
    </row>
    <row r="24" spans="1:8" x14ac:dyDescent="0.3">
      <c r="A24" s="90">
        <v>2</v>
      </c>
      <c r="B24" s="17">
        <v>6</v>
      </c>
      <c r="C24" s="17"/>
      <c r="D24" s="18" t="s">
        <v>21</v>
      </c>
      <c r="E24" s="19" t="s">
        <v>17</v>
      </c>
      <c r="F24" s="124">
        <f>'Cubature 60'!B10</f>
        <v>40</v>
      </c>
      <c r="G24" s="21">
        <v>5</v>
      </c>
      <c r="H24" s="22">
        <f>F24*G24</f>
        <v>200</v>
      </c>
    </row>
    <row r="25" spans="1:8" ht="15.75" thickBot="1" x14ac:dyDescent="0.35">
      <c r="A25" s="58"/>
      <c r="B25" s="37"/>
      <c r="D25" s="38"/>
      <c r="E25" s="64"/>
      <c r="F25" s="68"/>
      <c r="G25" s="67"/>
      <c r="H25" s="122"/>
    </row>
    <row r="26" spans="1:8" ht="15.75" thickBot="1" x14ac:dyDescent="0.35">
      <c r="A26" s="23"/>
      <c r="B26" s="14"/>
      <c r="C26" s="14"/>
      <c r="D26" s="14" t="s">
        <v>22</v>
      </c>
      <c r="E26" s="14"/>
      <c r="F26" s="14"/>
      <c r="G26" s="28"/>
      <c r="H26" s="65">
        <f>SUM(H27:H33)</f>
        <v>14320</v>
      </c>
    </row>
    <row r="27" spans="1:8" ht="26.2" x14ac:dyDescent="0.3">
      <c r="A27" s="90">
        <v>3</v>
      </c>
      <c r="B27" s="17">
        <v>1</v>
      </c>
      <c r="C27" s="30"/>
      <c r="D27" s="91" t="s">
        <v>25</v>
      </c>
      <c r="E27" s="31" t="s">
        <v>24</v>
      </c>
      <c r="F27" s="31">
        <v>2</v>
      </c>
      <c r="G27" s="127">
        <v>3500</v>
      </c>
      <c r="H27" s="32">
        <f>F27*G27</f>
        <v>7000</v>
      </c>
    </row>
    <row r="28" spans="1:8" x14ac:dyDescent="0.3">
      <c r="A28" s="90">
        <v>3</v>
      </c>
      <c r="B28" s="17">
        <v>2</v>
      </c>
      <c r="C28" s="30"/>
      <c r="D28" s="91" t="s">
        <v>23</v>
      </c>
      <c r="E28" s="31" t="s">
        <v>24</v>
      </c>
      <c r="F28" s="31">
        <v>3</v>
      </c>
      <c r="G28" s="127">
        <v>2000</v>
      </c>
      <c r="H28" s="32">
        <f>F28*G28</f>
        <v>6000</v>
      </c>
    </row>
    <row r="29" spans="1:8" x14ac:dyDescent="0.3">
      <c r="A29" s="90">
        <v>3</v>
      </c>
      <c r="B29" s="17">
        <v>3</v>
      </c>
      <c r="C29" s="30"/>
      <c r="D29" s="33" t="s">
        <v>26</v>
      </c>
      <c r="E29" s="19"/>
      <c r="F29" s="125"/>
      <c r="G29" s="21"/>
      <c r="H29" s="22"/>
    </row>
    <row r="30" spans="1:8" x14ac:dyDescent="0.3">
      <c r="A30" s="90">
        <v>3</v>
      </c>
      <c r="B30" s="17">
        <v>3</v>
      </c>
      <c r="C30" s="34">
        <v>1</v>
      </c>
      <c r="D30" s="27" t="s">
        <v>109</v>
      </c>
      <c r="E30" s="19" t="s">
        <v>17</v>
      </c>
      <c r="F30" s="124">
        <f>'Cubature 60'!D18</f>
        <v>40</v>
      </c>
      <c r="G30" s="21">
        <v>18</v>
      </c>
      <c r="H30" s="22">
        <f>F30*G30</f>
        <v>720</v>
      </c>
    </row>
    <row r="31" spans="1:8" x14ac:dyDescent="0.3">
      <c r="A31" s="90">
        <v>3</v>
      </c>
      <c r="B31" s="17">
        <v>3</v>
      </c>
      <c r="C31" s="34">
        <v>2</v>
      </c>
      <c r="D31" s="27" t="s">
        <v>94</v>
      </c>
      <c r="E31" s="19" t="s">
        <v>17</v>
      </c>
      <c r="F31" s="124">
        <f>'Cubature 60'!D19</f>
        <v>40</v>
      </c>
      <c r="G31" s="21">
        <v>15</v>
      </c>
      <c r="H31" s="22">
        <f>F31*G31</f>
        <v>600</v>
      </c>
    </row>
    <row r="32" spans="1:8" x14ac:dyDescent="0.3">
      <c r="A32" s="90">
        <v>3</v>
      </c>
      <c r="B32" s="17">
        <v>3</v>
      </c>
      <c r="C32" s="34">
        <v>3</v>
      </c>
      <c r="D32" s="27" t="s">
        <v>110</v>
      </c>
      <c r="E32" s="31" t="s">
        <v>111</v>
      </c>
      <c r="F32" s="126">
        <f>'Cubature 60'!D20</f>
        <v>0</v>
      </c>
      <c r="G32" s="21">
        <v>3</v>
      </c>
      <c r="H32" s="22">
        <f>F32*G32</f>
        <v>0</v>
      </c>
    </row>
    <row r="33" spans="1:8" ht="15.75" thickBot="1" x14ac:dyDescent="0.35">
      <c r="A33" s="35"/>
      <c r="B33" s="36"/>
      <c r="C33" s="37"/>
      <c r="D33" s="38"/>
      <c r="E33" s="39"/>
      <c r="F33" s="40"/>
      <c r="G33" s="41"/>
      <c r="H33" s="42"/>
    </row>
    <row r="34" spans="1:8" ht="15.75" thickBot="1" x14ac:dyDescent="0.35">
      <c r="A34" s="43"/>
      <c r="B34" s="44"/>
      <c r="C34" s="44"/>
      <c r="D34" s="44" t="s">
        <v>27</v>
      </c>
      <c r="E34" s="44"/>
      <c r="F34" s="44"/>
      <c r="G34" s="45"/>
      <c r="H34" s="65">
        <f>SUM(H35:H91)</f>
        <v>0</v>
      </c>
    </row>
    <row r="35" spans="1:8" hidden="1" x14ac:dyDescent="0.3">
      <c r="A35" s="90">
        <v>4</v>
      </c>
      <c r="B35" s="17">
        <v>1</v>
      </c>
      <c r="C35" s="17"/>
      <c r="D35" s="18" t="s">
        <v>67</v>
      </c>
      <c r="E35" s="19"/>
      <c r="F35" s="20"/>
      <c r="G35" s="21"/>
      <c r="H35" s="22"/>
    </row>
    <row r="36" spans="1:8" hidden="1" x14ac:dyDescent="0.3">
      <c r="A36" s="90">
        <v>4</v>
      </c>
      <c r="B36" s="17">
        <v>1</v>
      </c>
      <c r="C36" s="19">
        <v>1</v>
      </c>
      <c r="D36" s="27" t="s">
        <v>71</v>
      </c>
      <c r="E36" s="19" t="s">
        <v>15</v>
      </c>
      <c r="F36" s="20">
        <v>0</v>
      </c>
      <c r="G36" s="21">
        <v>8</v>
      </c>
      <c r="H36" s="22">
        <f>F36*G36</f>
        <v>0</v>
      </c>
    </row>
    <row r="37" spans="1:8" hidden="1" x14ac:dyDescent="0.3">
      <c r="A37" s="90">
        <v>4</v>
      </c>
      <c r="B37" s="17">
        <v>1</v>
      </c>
      <c r="C37" s="19">
        <v>2</v>
      </c>
      <c r="D37" s="27" t="s">
        <v>28</v>
      </c>
      <c r="E37" s="19" t="s">
        <v>15</v>
      </c>
      <c r="F37" s="20">
        <v>0</v>
      </c>
      <c r="G37" s="21">
        <v>0.5</v>
      </c>
      <c r="H37" s="22">
        <f>F37*G37</f>
        <v>0</v>
      </c>
    </row>
    <row r="38" spans="1:8" hidden="1" x14ac:dyDescent="0.3">
      <c r="A38" s="90"/>
      <c r="B38" s="17"/>
      <c r="C38" s="19"/>
      <c r="D38" s="27"/>
      <c r="E38" s="19"/>
      <c r="F38" s="20"/>
      <c r="G38" s="21"/>
      <c r="H38" s="22"/>
    </row>
    <row r="39" spans="1:8" x14ac:dyDescent="0.3">
      <c r="A39" s="90">
        <v>4</v>
      </c>
      <c r="B39" s="17">
        <v>2</v>
      </c>
      <c r="C39" s="19"/>
      <c r="D39" s="18" t="s">
        <v>60</v>
      </c>
      <c r="E39" s="19"/>
      <c r="F39" s="20"/>
      <c r="G39" s="21"/>
      <c r="H39" s="22"/>
    </row>
    <row r="40" spans="1:8" hidden="1" x14ac:dyDescent="0.3">
      <c r="A40" s="90">
        <v>4</v>
      </c>
      <c r="B40" s="17">
        <v>2</v>
      </c>
      <c r="C40" s="19">
        <v>1</v>
      </c>
      <c r="D40" s="27" t="s">
        <v>63</v>
      </c>
      <c r="E40" s="19" t="s">
        <v>31</v>
      </c>
      <c r="F40" s="20">
        <v>0</v>
      </c>
      <c r="G40" s="21">
        <v>150</v>
      </c>
      <c r="H40" s="22">
        <f t="shared" ref="H40:H44" si="0">F40*G40</f>
        <v>0</v>
      </c>
    </row>
    <row r="41" spans="1:8" x14ac:dyDescent="0.3">
      <c r="A41" s="90">
        <v>4</v>
      </c>
      <c r="B41" s="17">
        <v>2</v>
      </c>
      <c r="C41" s="19">
        <v>2</v>
      </c>
      <c r="D41" s="27" t="s">
        <v>64</v>
      </c>
      <c r="E41" s="19" t="s">
        <v>31</v>
      </c>
      <c r="F41" s="20"/>
      <c r="G41" s="21"/>
      <c r="H41" s="22"/>
    </row>
    <row r="42" spans="1:8" hidden="1" x14ac:dyDescent="0.3">
      <c r="A42" s="90">
        <v>4</v>
      </c>
      <c r="B42" s="17">
        <v>2</v>
      </c>
      <c r="C42" s="19">
        <v>3</v>
      </c>
      <c r="D42" s="27" t="s">
        <v>108</v>
      </c>
      <c r="E42" s="19" t="s">
        <v>31</v>
      </c>
      <c r="F42" s="20"/>
      <c r="G42" s="21"/>
      <c r="H42" s="22"/>
    </row>
    <row r="43" spans="1:8" x14ac:dyDescent="0.3">
      <c r="A43" s="90">
        <v>4</v>
      </c>
      <c r="B43" s="17">
        <v>2</v>
      </c>
      <c r="C43" s="19">
        <v>4</v>
      </c>
      <c r="D43" s="27" t="s">
        <v>65</v>
      </c>
      <c r="E43" s="19" t="s">
        <v>31</v>
      </c>
      <c r="F43" s="20"/>
      <c r="G43" s="21"/>
      <c r="H43" s="22"/>
    </row>
    <row r="44" spans="1:8" hidden="1" x14ac:dyDescent="0.3">
      <c r="A44" s="90">
        <v>4</v>
      </c>
      <c r="B44" s="17">
        <v>2</v>
      </c>
      <c r="C44" s="19">
        <v>5</v>
      </c>
      <c r="D44" s="27" t="s">
        <v>66</v>
      </c>
      <c r="E44" s="19" t="s">
        <v>31</v>
      </c>
      <c r="F44" s="20">
        <v>0</v>
      </c>
      <c r="G44" s="21">
        <v>150</v>
      </c>
      <c r="H44" s="22">
        <f t="shared" si="0"/>
        <v>0</v>
      </c>
    </row>
    <row r="45" spans="1:8" hidden="1" x14ac:dyDescent="0.3">
      <c r="A45" s="90"/>
      <c r="B45" s="17"/>
      <c r="C45" s="19"/>
      <c r="D45" s="27"/>
      <c r="E45" s="19"/>
      <c r="F45" s="20"/>
      <c r="G45" s="21"/>
      <c r="H45" s="22"/>
    </row>
    <row r="46" spans="1:8" hidden="1" x14ac:dyDescent="0.3">
      <c r="A46" s="90">
        <v>4</v>
      </c>
      <c r="B46" s="17">
        <v>3</v>
      </c>
      <c r="C46" s="17"/>
      <c r="D46" s="18" t="s">
        <v>29</v>
      </c>
      <c r="E46" s="19"/>
      <c r="F46" s="20"/>
      <c r="G46" s="21"/>
      <c r="H46" s="22"/>
    </row>
    <row r="47" spans="1:8" hidden="1" x14ac:dyDescent="0.3">
      <c r="A47" s="90">
        <v>4</v>
      </c>
      <c r="B47" s="17">
        <v>3</v>
      </c>
      <c r="C47" s="19">
        <v>1</v>
      </c>
      <c r="D47" s="27" t="s">
        <v>88</v>
      </c>
      <c r="E47" s="19" t="s">
        <v>31</v>
      </c>
      <c r="F47" s="20">
        <v>0</v>
      </c>
      <c r="G47" s="21">
        <v>100</v>
      </c>
      <c r="H47" s="22">
        <f>F47*G47</f>
        <v>0</v>
      </c>
    </row>
    <row r="48" spans="1:8" hidden="1" x14ac:dyDescent="0.3">
      <c r="A48" s="90">
        <v>4</v>
      </c>
      <c r="B48" s="17">
        <v>3</v>
      </c>
      <c r="C48" s="19">
        <v>2</v>
      </c>
      <c r="D48" s="27" t="s">
        <v>89</v>
      </c>
      <c r="E48" s="19" t="s">
        <v>31</v>
      </c>
      <c r="F48" s="20">
        <v>0</v>
      </c>
      <c r="G48" s="21">
        <v>100</v>
      </c>
      <c r="H48" s="22">
        <f t="shared" ref="H48:H50" si="1">F48*G48</f>
        <v>0</v>
      </c>
    </row>
    <row r="49" spans="1:8" hidden="1" x14ac:dyDescent="0.3">
      <c r="A49" s="90">
        <v>4</v>
      </c>
      <c r="B49" s="17">
        <v>3</v>
      </c>
      <c r="C49" s="19">
        <v>3</v>
      </c>
      <c r="D49" s="27" t="s">
        <v>90</v>
      </c>
      <c r="E49" s="19" t="s">
        <v>31</v>
      </c>
      <c r="F49" s="20">
        <v>0</v>
      </c>
      <c r="G49" s="21">
        <v>100</v>
      </c>
      <c r="H49" s="22">
        <f t="shared" si="1"/>
        <v>0</v>
      </c>
    </row>
    <row r="50" spans="1:8" hidden="1" x14ac:dyDescent="0.3">
      <c r="A50" s="90">
        <v>4</v>
      </c>
      <c r="B50" s="17">
        <v>3</v>
      </c>
      <c r="C50" s="19">
        <v>4</v>
      </c>
      <c r="D50" s="27" t="s">
        <v>91</v>
      </c>
      <c r="E50" s="19" t="s">
        <v>31</v>
      </c>
      <c r="F50" s="20">
        <v>0</v>
      </c>
      <c r="G50" s="21">
        <v>100</v>
      </c>
      <c r="H50" s="22">
        <f t="shared" si="1"/>
        <v>0</v>
      </c>
    </row>
    <row r="51" spans="1:8" hidden="1" x14ac:dyDescent="0.3">
      <c r="A51" s="90"/>
      <c r="B51" s="17"/>
      <c r="C51" s="19"/>
      <c r="D51" s="27"/>
      <c r="E51" s="19"/>
      <c r="F51" s="20"/>
      <c r="G51" s="21"/>
      <c r="H51" s="22"/>
    </row>
    <row r="52" spans="1:8" hidden="1" x14ac:dyDescent="0.3">
      <c r="A52" s="90">
        <v>4</v>
      </c>
      <c r="B52" s="17">
        <v>4</v>
      </c>
      <c r="C52" s="19"/>
      <c r="D52" s="18" t="s">
        <v>58</v>
      </c>
      <c r="E52" s="19"/>
      <c r="F52" s="20"/>
      <c r="G52" s="21"/>
      <c r="H52" s="22"/>
    </row>
    <row r="53" spans="1:8" hidden="1" x14ac:dyDescent="0.3">
      <c r="A53" s="90">
        <v>4</v>
      </c>
      <c r="B53" s="17">
        <v>4</v>
      </c>
      <c r="C53" s="19">
        <v>1</v>
      </c>
      <c r="D53" s="27" t="s">
        <v>72</v>
      </c>
      <c r="E53" s="19" t="s">
        <v>31</v>
      </c>
      <c r="F53" s="20">
        <v>0</v>
      </c>
      <c r="G53" s="21">
        <v>130</v>
      </c>
      <c r="H53" s="22">
        <f>F53*G53</f>
        <v>0</v>
      </c>
    </row>
    <row r="54" spans="1:8" hidden="1" x14ac:dyDescent="0.3">
      <c r="A54" s="90">
        <v>4</v>
      </c>
      <c r="B54" s="17">
        <v>4</v>
      </c>
      <c r="C54" s="19">
        <v>2</v>
      </c>
      <c r="D54" s="27" t="s">
        <v>73</v>
      </c>
      <c r="E54" s="19" t="s">
        <v>31</v>
      </c>
      <c r="F54" s="20">
        <v>0</v>
      </c>
      <c r="G54" s="21">
        <v>130</v>
      </c>
      <c r="H54" s="22">
        <f t="shared" ref="H54:H58" si="2">F54*G54</f>
        <v>0</v>
      </c>
    </row>
    <row r="55" spans="1:8" hidden="1" x14ac:dyDescent="0.3">
      <c r="A55" s="90">
        <v>4</v>
      </c>
      <c r="B55" s="17">
        <v>4</v>
      </c>
      <c r="C55" s="19">
        <v>3</v>
      </c>
      <c r="D55" s="27" t="s">
        <v>74</v>
      </c>
      <c r="E55" s="19" t="s">
        <v>31</v>
      </c>
      <c r="F55" s="20">
        <v>0</v>
      </c>
      <c r="G55" s="21">
        <v>130</v>
      </c>
      <c r="H55" s="22">
        <f t="shared" si="2"/>
        <v>0</v>
      </c>
    </row>
    <row r="56" spans="1:8" hidden="1" x14ac:dyDescent="0.3">
      <c r="A56" s="90">
        <v>4</v>
      </c>
      <c r="B56" s="17">
        <v>4</v>
      </c>
      <c r="C56" s="19">
        <v>4</v>
      </c>
      <c r="D56" s="27" t="s">
        <v>75</v>
      </c>
      <c r="E56" s="19" t="s">
        <v>31</v>
      </c>
      <c r="F56" s="20">
        <v>0</v>
      </c>
      <c r="G56" s="21">
        <v>140</v>
      </c>
      <c r="H56" s="22">
        <f t="shared" si="2"/>
        <v>0</v>
      </c>
    </row>
    <row r="57" spans="1:8" hidden="1" x14ac:dyDescent="0.3">
      <c r="A57" s="90">
        <v>4</v>
      </c>
      <c r="B57" s="17">
        <v>4</v>
      </c>
      <c r="C57" s="19">
        <v>5</v>
      </c>
      <c r="D57" s="27" t="s">
        <v>76</v>
      </c>
      <c r="E57" s="19" t="s">
        <v>31</v>
      </c>
      <c r="F57" s="20">
        <v>0</v>
      </c>
      <c r="G57" s="21">
        <v>130</v>
      </c>
      <c r="H57" s="22">
        <f t="shared" si="2"/>
        <v>0</v>
      </c>
    </row>
    <row r="58" spans="1:8" hidden="1" x14ac:dyDescent="0.3">
      <c r="A58" s="90">
        <v>4</v>
      </c>
      <c r="B58" s="17">
        <v>4</v>
      </c>
      <c r="C58" s="19">
        <v>6</v>
      </c>
      <c r="D58" s="27" t="s">
        <v>77</v>
      </c>
      <c r="E58" s="19" t="s">
        <v>31</v>
      </c>
      <c r="F58" s="20">
        <v>0</v>
      </c>
      <c r="G58" s="21">
        <v>140</v>
      </c>
      <c r="H58" s="22">
        <f t="shared" si="2"/>
        <v>0</v>
      </c>
    </row>
    <row r="59" spans="1:8" hidden="1" x14ac:dyDescent="0.3">
      <c r="A59" s="90"/>
      <c r="B59" s="17"/>
      <c r="C59" s="19"/>
      <c r="D59" s="27"/>
      <c r="E59" s="19"/>
      <c r="F59" s="20"/>
      <c r="G59" s="21"/>
      <c r="H59" s="22"/>
    </row>
    <row r="60" spans="1:8" hidden="1" x14ac:dyDescent="0.3">
      <c r="A60" s="90">
        <v>4</v>
      </c>
      <c r="B60" s="17">
        <v>5</v>
      </c>
      <c r="C60" s="19"/>
      <c r="D60" s="18" t="s">
        <v>68</v>
      </c>
      <c r="E60" s="19"/>
      <c r="F60" s="20"/>
      <c r="G60" s="21"/>
      <c r="H60" s="22"/>
    </row>
    <row r="61" spans="1:8" hidden="1" x14ac:dyDescent="0.3">
      <c r="A61" s="90">
        <v>4</v>
      </c>
      <c r="B61" s="17">
        <v>5</v>
      </c>
      <c r="C61" s="19">
        <v>1</v>
      </c>
      <c r="D61" s="27" t="s">
        <v>78</v>
      </c>
      <c r="E61" s="19" t="s">
        <v>31</v>
      </c>
      <c r="F61" s="20">
        <v>0</v>
      </c>
      <c r="G61" s="21">
        <v>410</v>
      </c>
      <c r="H61" s="22">
        <f>F61*G61</f>
        <v>0</v>
      </c>
    </row>
    <row r="62" spans="1:8" hidden="1" x14ac:dyDescent="0.3">
      <c r="A62" s="90">
        <v>4</v>
      </c>
      <c r="B62" s="17">
        <v>5</v>
      </c>
      <c r="C62" s="19">
        <v>2</v>
      </c>
      <c r="D62" s="27" t="s">
        <v>69</v>
      </c>
      <c r="E62" s="19" t="s">
        <v>31</v>
      </c>
      <c r="F62" s="20">
        <v>0</v>
      </c>
      <c r="G62" s="21">
        <v>250</v>
      </c>
      <c r="H62" s="22">
        <f t="shared" ref="H62:H63" si="3">F62*G62</f>
        <v>0</v>
      </c>
    </row>
    <row r="63" spans="1:8" hidden="1" x14ac:dyDescent="0.3">
      <c r="A63" s="90">
        <v>4</v>
      </c>
      <c r="B63" s="17">
        <v>5</v>
      </c>
      <c r="C63" s="19">
        <v>3</v>
      </c>
      <c r="D63" s="27" t="s">
        <v>70</v>
      </c>
      <c r="E63" s="19" t="s">
        <v>31</v>
      </c>
      <c r="F63" s="20">
        <v>0</v>
      </c>
      <c r="G63" s="21">
        <v>170</v>
      </c>
      <c r="H63" s="22">
        <f t="shared" si="3"/>
        <v>0</v>
      </c>
    </row>
    <row r="64" spans="1:8" hidden="1" x14ac:dyDescent="0.3">
      <c r="A64" s="90">
        <v>4</v>
      </c>
      <c r="B64" s="17">
        <v>5</v>
      </c>
      <c r="C64" s="19">
        <v>4</v>
      </c>
      <c r="D64" s="27" t="s">
        <v>79</v>
      </c>
      <c r="E64" s="19" t="s">
        <v>31</v>
      </c>
      <c r="F64" s="20">
        <v>0</v>
      </c>
      <c r="G64" s="21">
        <v>150</v>
      </c>
      <c r="H64" s="22">
        <f>F64*G64</f>
        <v>0</v>
      </c>
    </row>
    <row r="65" spans="1:8" hidden="1" x14ac:dyDescent="0.3">
      <c r="A65" s="90"/>
      <c r="B65" s="17"/>
      <c r="C65" s="19"/>
      <c r="D65" s="27"/>
      <c r="E65" s="19"/>
      <c r="F65" s="20"/>
      <c r="G65" s="21"/>
      <c r="H65" s="22"/>
    </row>
    <row r="66" spans="1:8" hidden="1" x14ac:dyDescent="0.3">
      <c r="A66" s="90">
        <v>4</v>
      </c>
      <c r="B66" s="17">
        <v>7</v>
      </c>
      <c r="C66" s="19"/>
      <c r="D66" s="18" t="s">
        <v>92</v>
      </c>
      <c r="E66" s="19"/>
      <c r="F66" s="20"/>
      <c r="G66" s="21"/>
      <c r="H66" s="22"/>
    </row>
    <row r="67" spans="1:8" hidden="1" x14ac:dyDescent="0.3">
      <c r="A67" s="90">
        <v>4</v>
      </c>
      <c r="B67" s="17">
        <v>7</v>
      </c>
      <c r="C67" s="19">
        <v>1</v>
      </c>
      <c r="D67" s="27" t="s">
        <v>80</v>
      </c>
      <c r="E67" s="19" t="s">
        <v>31</v>
      </c>
      <c r="F67" s="20">
        <v>0</v>
      </c>
      <c r="G67" s="21">
        <v>120</v>
      </c>
      <c r="H67" s="22">
        <f t="shared" ref="H67:H74" si="4">F67*G67</f>
        <v>0</v>
      </c>
    </row>
    <row r="68" spans="1:8" hidden="1" x14ac:dyDescent="0.3">
      <c r="A68" s="90">
        <v>4</v>
      </c>
      <c r="B68" s="17">
        <v>7</v>
      </c>
      <c r="C68" s="19">
        <v>2</v>
      </c>
      <c r="D68" s="27" t="s">
        <v>82</v>
      </c>
      <c r="E68" s="19" t="s">
        <v>31</v>
      </c>
      <c r="F68" s="20">
        <v>0</v>
      </c>
      <c r="G68" s="21">
        <v>100</v>
      </c>
      <c r="H68" s="22">
        <f t="shared" si="4"/>
        <v>0</v>
      </c>
    </row>
    <row r="69" spans="1:8" hidden="1" x14ac:dyDescent="0.3">
      <c r="A69" s="90">
        <v>4</v>
      </c>
      <c r="B69" s="17">
        <v>7</v>
      </c>
      <c r="C69" s="19">
        <v>3</v>
      </c>
      <c r="D69" s="27" t="s">
        <v>81</v>
      </c>
      <c r="E69" s="19" t="s">
        <v>31</v>
      </c>
      <c r="F69" s="20">
        <v>0</v>
      </c>
      <c r="G69" s="21">
        <v>100</v>
      </c>
      <c r="H69" s="22">
        <f t="shared" si="4"/>
        <v>0</v>
      </c>
    </row>
    <row r="70" spans="1:8" hidden="1" x14ac:dyDescent="0.3">
      <c r="A70" s="90">
        <v>4</v>
      </c>
      <c r="B70" s="17">
        <v>7</v>
      </c>
      <c r="C70" s="19">
        <v>4</v>
      </c>
      <c r="D70" s="27" t="s">
        <v>30</v>
      </c>
      <c r="E70" s="19" t="s">
        <v>31</v>
      </c>
      <c r="F70" s="20">
        <v>0</v>
      </c>
      <c r="G70" s="21">
        <v>100</v>
      </c>
      <c r="H70" s="22">
        <f t="shared" si="4"/>
        <v>0</v>
      </c>
    </row>
    <row r="71" spans="1:8" hidden="1" x14ac:dyDescent="0.3">
      <c r="A71" s="90">
        <v>4</v>
      </c>
      <c r="B71" s="17">
        <v>7</v>
      </c>
      <c r="C71" s="19">
        <v>5</v>
      </c>
      <c r="D71" s="27" t="s">
        <v>83</v>
      </c>
      <c r="E71" s="19" t="s">
        <v>31</v>
      </c>
      <c r="F71" s="20">
        <v>0</v>
      </c>
      <c r="G71" s="21">
        <v>50</v>
      </c>
      <c r="H71" s="22">
        <f t="shared" si="4"/>
        <v>0</v>
      </c>
    </row>
    <row r="72" spans="1:8" hidden="1" x14ac:dyDescent="0.3">
      <c r="A72" s="90">
        <v>4</v>
      </c>
      <c r="B72" s="17">
        <v>7</v>
      </c>
      <c r="C72" s="19">
        <v>6</v>
      </c>
      <c r="D72" s="27" t="s">
        <v>84</v>
      </c>
      <c r="E72" s="19" t="s">
        <v>31</v>
      </c>
      <c r="F72" s="20">
        <v>0</v>
      </c>
      <c r="G72" s="21">
        <v>50</v>
      </c>
      <c r="H72" s="22">
        <f t="shared" si="4"/>
        <v>0</v>
      </c>
    </row>
    <row r="73" spans="1:8" hidden="1" x14ac:dyDescent="0.3">
      <c r="A73" s="90">
        <v>4</v>
      </c>
      <c r="B73" s="17">
        <v>7</v>
      </c>
      <c r="C73" s="19">
        <v>7</v>
      </c>
      <c r="D73" s="27" t="s">
        <v>85</v>
      </c>
      <c r="E73" s="19" t="s">
        <v>31</v>
      </c>
      <c r="F73" s="20">
        <v>0</v>
      </c>
      <c r="G73" s="21">
        <v>50</v>
      </c>
      <c r="H73" s="22">
        <f t="shared" si="4"/>
        <v>0</v>
      </c>
    </row>
    <row r="74" spans="1:8" hidden="1" x14ac:dyDescent="0.3">
      <c r="A74" s="90">
        <v>4</v>
      </c>
      <c r="B74" s="17">
        <v>7</v>
      </c>
      <c r="C74" s="19">
        <v>8</v>
      </c>
      <c r="D74" s="27" t="s">
        <v>86</v>
      </c>
      <c r="E74" s="19" t="s">
        <v>31</v>
      </c>
      <c r="F74" s="20">
        <v>0</v>
      </c>
      <c r="G74" s="21">
        <v>50</v>
      </c>
      <c r="H74" s="22">
        <f t="shared" si="4"/>
        <v>0</v>
      </c>
    </row>
    <row r="75" spans="1:8" hidden="1" x14ac:dyDescent="0.3">
      <c r="A75" s="90"/>
      <c r="B75" s="17"/>
      <c r="C75" s="19"/>
      <c r="D75" s="27"/>
      <c r="E75" s="19"/>
      <c r="F75" s="20"/>
      <c r="G75" s="21"/>
      <c r="H75" s="22"/>
    </row>
    <row r="76" spans="1:8" hidden="1" x14ac:dyDescent="0.3">
      <c r="A76" s="90">
        <v>4</v>
      </c>
      <c r="B76" s="17">
        <v>8</v>
      </c>
      <c r="C76" s="19"/>
      <c r="D76" s="18" t="s">
        <v>87</v>
      </c>
      <c r="E76" s="19"/>
      <c r="F76" s="20"/>
      <c r="G76" s="21"/>
      <c r="H76" s="22"/>
    </row>
    <row r="77" spans="1:8" hidden="1" x14ac:dyDescent="0.3">
      <c r="A77" s="90">
        <v>4</v>
      </c>
      <c r="B77" s="17">
        <v>8</v>
      </c>
      <c r="C77" s="19">
        <v>1</v>
      </c>
      <c r="D77" s="27" t="s">
        <v>74</v>
      </c>
      <c r="E77" s="19" t="s">
        <v>31</v>
      </c>
      <c r="F77" s="20">
        <v>0</v>
      </c>
      <c r="G77" s="21">
        <v>100</v>
      </c>
      <c r="H77" s="22">
        <f t="shared" ref="H77:H78" si="5">F77*G77</f>
        <v>0</v>
      </c>
    </row>
    <row r="78" spans="1:8" hidden="1" x14ac:dyDescent="0.3">
      <c r="A78" s="90">
        <v>4</v>
      </c>
      <c r="B78" s="17">
        <v>8</v>
      </c>
      <c r="C78" s="19">
        <v>2</v>
      </c>
      <c r="D78" s="27" t="s">
        <v>77</v>
      </c>
      <c r="E78" s="19" t="s">
        <v>31</v>
      </c>
      <c r="F78" s="20">
        <v>0</v>
      </c>
      <c r="G78" s="21">
        <v>100</v>
      </c>
      <c r="H78" s="22">
        <f t="shared" si="5"/>
        <v>0</v>
      </c>
    </row>
    <row r="79" spans="1:8" hidden="1" x14ac:dyDescent="0.3">
      <c r="A79" s="90"/>
      <c r="B79" s="17"/>
      <c r="C79" s="19"/>
      <c r="D79" s="27"/>
      <c r="E79" s="19"/>
      <c r="F79" s="20"/>
      <c r="G79" s="21"/>
      <c r="H79" s="22"/>
    </row>
    <row r="80" spans="1:8" hidden="1" x14ac:dyDescent="0.3">
      <c r="A80" s="90">
        <v>4</v>
      </c>
      <c r="B80" s="17">
        <v>9</v>
      </c>
      <c r="C80" s="19"/>
      <c r="D80" s="59" t="s">
        <v>59</v>
      </c>
      <c r="E80" s="19"/>
      <c r="F80" s="20"/>
      <c r="G80" s="21"/>
      <c r="H80" s="22"/>
    </row>
    <row r="81" spans="1:8" hidden="1" x14ac:dyDescent="0.3">
      <c r="A81" s="90">
        <v>4</v>
      </c>
      <c r="B81" s="17">
        <v>9</v>
      </c>
      <c r="C81" s="19">
        <v>1</v>
      </c>
      <c r="D81" s="60" t="s">
        <v>30</v>
      </c>
      <c r="E81" s="19" t="s">
        <v>31</v>
      </c>
      <c r="F81" s="20">
        <v>0</v>
      </c>
      <c r="G81" s="62">
        <v>210</v>
      </c>
      <c r="H81" s="22">
        <f t="shared" ref="H81" si="6">F81*G81</f>
        <v>0</v>
      </c>
    </row>
    <row r="82" spans="1:8" hidden="1" x14ac:dyDescent="0.3">
      <c r="A82" s="90"/>
      <c r="B82" s="17"/>
      <c r="C82" s="19"/>
      <c r="D82" s="27"/>
      <c r="E82" s="19"/>
      <c r="F82" s="20"/>
      <c r="G82" s="21"/>
      <c r="H82" s="22"/>
    </row>
    <row r="83" spans="1:8" hidden="1" x14ac:dyDescent="0.3">
      <c r="A83" s="90">
        <v>4</v>
      </c>
      <c r="B83" s="17">
        <v>10</v>
      </c>
      <c r="C83" s="19"/>
      <c r="D83" s="18" t="s">
        <v>95</v>
      </c>
      <c r="E83" s="19"/>
      <c r="F83" s="20"/>
      <c r="G83" s="21"/>
      <c r="H83" s="22"/>
    </row>
    <row r="84" spans="1:8" hidden="1" x14ac:dyDescent="0.3">
      <c r="A84" s="90">
        <v>4</v>
      </c>
      <c r="B84" s="17">
        <v>10</v>
      </c>
      <c r="C84" s="19">
        <v>1</v>
      </c>
      <c r="D84" s="27" t="s">
        <v>96</v>
      </c>
      <c r="E84" s="19" t="s">
        <v>31</v>
      </c>
      <c r="F84" s="20">
        <v>0</v>
      </c>
      <c r="G84" s="21">
        <v>400</v>
      </c>
      <c r="H84" s="22">
        <f t="shared" ref="H84" si="7">F84*G84</f>
        <v>0</v>
      </c>
    </row>
    <row r="85" spans="1:8" hidden="1" x14ac:dyDescent="0.3">
      <c r="A85" s="90"/>
      <c r="B85" s="17"/>
      <c r="C85" s="19"/>
      <c r="D85" s="27"/>
      <c r="E85" s="19"/>
      <c r="F85" s="20"/>
      <c r="G85" s="21"/>
      <c r="H85" s="22"/>
    </row>
    <row r="86" spans="1:8" ht="26.2" hidden="1" x14ac:dyDescent="0.3">
      <c r="A86" s="90">
        <v>4</v>
      </c>
      <c r="B86" s="17">
        <v>11</v>
      </c>
      <c r="C86" s="19"/>
      <c r="D86" s="26" t="s">
        <v>62</v>
      </c>
      <c r="E86" s="19"/>
      <c r="F86" s="20"/>
      <c r="G86" s="21"/>
      <c r="H86" s="22"/>
    </row>
    <row r="87" spans="1:8" hidden="1" x14ac:dyDescent="0.3">
      <c r="A87" s="90">
        <v>4</v>
      </c>
      <c r="B87" s="17">
        <v>11</v>
      </c>
      <c r="C87" s="19">
        <v>1</v>
      </c>
      <c r="D87" s="27" t="s">
        <v>30</v>
      </c>
      <c r="E87" s="19" t="s">
        <v>31</v>
      </c>
      <c r="F87" s="20">
        <v>0</v>
      </c>
      <c r="G87" s="21">
        <f>1650+200+500</f>
        <v>2350</v>
      </c>
      <c r="H87" s="22">
        <f t="shared" ref="H87" si="8">F87*G87</f>
        <v>0</v>
      </c>
    </row>
    <row r="88" spans="1:8" hidden="1" x14ac:dyDescent="0.3">
      <c r="A88" s="90"/>
      <c r="B88" s="17"/>
      <c r="C88" s="19"/>
      <c r="D88" s="27"/>
      <c r="E88" s="19"/>
      <c r="F88" s="20"/>
      <c r="G88" s="21"/>
      <c r="H88" s="22"/>
    </row>
    <row r="89" spans="1:8" ht="26.2" hidden="1" x14ac:dyDescent="0.3">
      <c r="A89" s="90">
        <v>4</v>
      </c>
      <c r="B89" s="17">
        <v>12</v>
      </c>
      <c r="C89" s="19"/>
      <c r="D89" s="26" t="s">
        <v>93</v>
      </c>
      <c r="E89" s="19"/>
      <c r="F89" s="20"/>
      <c r="G89" s="21"/>
      <c r="H89" s="22"/>
    </row>
    <row r="90" spans="1:8" hidden="1" x14ac:dyDescent="0.3">
      <c r="A90" s="90">
        <v>4</v>
      </c>
      <c r="B90" s="17">
        <v>12</v>
      </c>
      <c r="C90" s="19">
        <v>1</v>
      </c>
      <c r="D90" s="60" t="s">
        <v>97</v>
      </c>
      <c r="E90" s="19" t="s">
        <v>31</v>
      </c>
      <c r="F90" s="20">
        <v>0</v>
      </c>
      <c r="G90" s="21">
        <f>50+100+20+20</f>
        <v>190</v>
      </c>
      <c r="H90" s="22">
        <f t="shared" ref="H90" si="9">F90*G90</f>
        <v>0</v>
      </c>
    </row>
    <row r="91" spans="1:8" ht="15.75" thickBot="1" x14ac:dyDescent="0.35">
      <c r="A91" s="58"/>
      <c r="B91" s="36"/>
      <c r="C91" s="64"/>
      <c r="D91" s="60"/>
      <c r="E91" s="39"/>
      <c r="F91" s="64"/>
      <c r="G91" s="63"/>
      <c r="H91" s="42"/>
    </row>
    <row r="92" spans="1:8" ht="15.75" thickBot="1" x14ac:dyDescent="0.35">
      <c r="A92" s="23"/>
      <c r="B92" s="14"/>
      <c r="C92" s="14"/>
      <c r="D92" s="14" t="s">
        <v>32</v>
      </c>
      <c r="E92" s="14"/>
      <c r="F92" s="14"/>
      <c r="G92" s="28"/>
      <c r="H92" s="29">
        <f>SUM(H93:H101)</f>
        <v>8000</v>
      </c>
    </row>
    <row r="93" spans="1:8" x14ac:dyDescent="0.3">
      <c r="A93" s="61">
        <v>5</v>
      </c>
      <c r="B93" s="10">
        <v>1</v>
      </c>
      <c r="C93" s="47"/>
      <c r="D93" s="72" t="s">
        <v>101</v>
      </c>
      <c r="E93" s="48"/>
      <c r="F93" s="48"/>
      <c r="G93" s="49"/>
      <c r="H93" s="50"/>
    </row>
    <row r="94" spans="1:8" ht="50.4" x14ac:dyDescent="0.3">
      <c r="A94" s="90">
        <v>5</v>
      </c>
      <c r="B94" s="17">
        <v>1</v>
      </c>
      <c r="C94" s="31">
        <v>1</v>
      </c>
      <c r="D94" s="91" t="s">
        <v>120</v>
      </c>
      <c r="E94" s="92" t="s">
        <v>31</v>
      </c>
      <c r="F94" s="123">
        <v>1</v>
      </c>
      <c r="G94" s="62">
        <v>8000</v>
      </c>
      <c r="H94" s="32">
        <f>F94*G94</f>
        <v>8000</v>
      </c>
    </row>
    <row r="95" spans="1:8" ht="50.4" x14ac:dyDescent="0.3">
      <c r="A95" s="90">
        <v>5</v>
      </c>
      <c r="B95" s="17">
        <v>1</v>
      </c>
      <c r="C95" s="31">
        <v>1</v>
      </c>
      <c r="D95" s="91" t="s">
        <v>121</v>
      </c>
      <c r="E95" s="92" t="s">
        <v>31</v>
      </c>
      <c r="F95" s="123">
        <v>0</v>
      </c>
      <c r="G95" s="62">
        <v>7000</v>
      </c>
      <c r="H95" s="32">
        <f>F95*G95</f>
        <v>0</v>
      </c>
    </row>
    <row r="96" spans="1:8" x14ac:dyDescent="0.3">
      <c r="A96" s="90">
        <v>5</v>
      </c>
      <c r="B96" s="17">
        <v>1</v>
      </c>
      <c r="C96" s="31">
        <v>2</v>
      </c>
      <c r="D96" s="91" t="s">
        <v>99</v>
      </c>
      <c r="E96" s="92" t="s">
        <v>31</v>
      </c>
      <c r="F96" s="92"/>
      <c r="G96" s="51"/>
      <c r="H96" s="32"/>
    </row>
    <row r="97" spans="1:12" ht="51.05" x14ac:dyDescent="0.3">
      <c r="A97" s="90">
        <v>5</v>
      </c>
      <c r="B97" s="17">
        <v>1</v>
      </c>
      <c r="C97" s="20">
        <v>3</v>
      </c>
      <c r="D97" s="91" t="s">
        <v>102</v>
      </c>
      <c r="E97" s="92" t="s">
        <v>31</v>
      </c>
      <c r="F97" s="92"/>
      <c r="G97" s="51"/>
      <c r="H97" s="32"/>
    </row>
    <row r="98" spans="1:12" x14ac:dyDescent="0.3">
      <c r="A98" s="66">
        <v>5</v>
      </c>
      <c r="B98" s="17">
        <v>1</v>
      </c>
      <c r="C98" s="31">
        <v>4</v>
      </c>
      <c r="D98" s="91" t="s">
        <v>100</v>
      </c>
      <c r="E98" s="92" t="s">
        <v>31</v>
      </c>
      <c r="F98" s="92"/>
      <c r="G98" s="51"/>
      <c r="H98" s="32"/>
    </row>
    <row r="99" spans="1:12" x14ac:dyDescent="0.3">
      <c r="A99" s="90">
        <v>5</v>
      </c>
      <c r="B99" s="17">
        <v>1</v>
      </c>
      <c r="C99" s="31">
        <v>5</v>
      </c>
      <c r="D99" s="91" t="s">
        <v>33</v>
      </c>
      <c r="E99" s="92" t="s">
        <v>31</v>
      </c>
      <c r="F99" s="92"/>
      <c r="G99" s="51"/>
      <c r="H99" s="32"/>
    </row>
    <row r="100" spans="1:12" ht="38" x14ac:dyDescent="0.3">
      <c r="A100" s="90">
        <v>5</v>
      </c>
      <c r="B100" s="17">
        <v>2</v>
      </c>
      <c r="C100" s="46"/>
      <c r="D100" s="91" t="s">
        <v>107</v>
      </c>
      <c r="E100" s="92" t="s">
        <v>31</v>
      </c>
      <c r="F100" s="92"/>
      <c r="G100" s="51"/>
      <c r="H100" s="32"/>
    </row>
    <row r="101" spans="1:12" ht="15.75" thickBot="1" x14ac:dyDescent="0.35">
      <c r="A101" s="58"/>
      <c r="B101" s="36"/>
      <c r="C101" s="36"/>
      <c r="D101" s="52"/>
      <c r="E101" s="53"/>
      <c r="F101" s="53"/>
      <c r="G101" s="54"/>
      <c r="H101" s="42"/>
    </row>
    <row r="102" spans="1:12" ht="15.75" thickBot="1" x14ac:dyDescent="0.35"/>
    <row r="103" spans="1:12" ht="15.75" thickBot="1" x14ac:dyDescent="0.35">
      <c r="D103" s="188" t="s">
        <v>103</v>
      </c>
      <c r="E103" s="189"/>
      <c r="F103" s="189"/>
      <c r="G103" s="189"/>
      <c r="H103" s="190"/>
    </row>
    <row r="104" spans="1:12" x14ac:dyDescent="0.3">
      <c r="D104" s="73" t="str">
        <f>D8</f>
        <v>I - INSTALLATION DE CHANTIER</v>
      </c>
      <c r="E104" s="179">
        <f>H8</f>
        <v>0</v>
      </c>
      <c r="F104" s="180"/>
      <c r="G104" s="180"/>
      <c r="H104" s="181"/>
    </row>
    <row r="105" spans="1:12" x14ac:dyDescent="0.3">
      <c r="D105" s="74" t="str">
        <f>D16</f>
        <v>II - TERRASSEMENT</v>
      </c>
      <c r="E105" s="173">
        <f>H16</f>
        <v>7154.4</v>
      </c>
      <c r="F105" s="174"/>
      <c r="G105" s="174"/>
      <c r="H105" s="175"/>
    </row>
    <row r="106" spans="1:12" x14ac:dyDescent="0.3">
      <c r="D106" s="74" t="str">
        <f>D26</f>
        <v>III - GENIE CIVIL ET REFECTION</v>
      </c>
      <c r="E106" s="173">
        <f>H26</f>
        <v>14320</v>
      </c>
      <c r="F106" s="174"/>
      <c r="G106" s="174"/>
      <c r="H106" s="175"/>
    </row>
    <row r="107" spans="1:12" x14ac:dyDescent="0.3">
      <c r="D107" s="74" t="str">
        <f>D34</f>
        <v>IV - EQUIPEMENT HYDRAULIQUE</v>
      </c>
      <c r="E107" s="173">
        <f>H34</f>
        <v>0</v>
      </c>
      <c r="F107" s="174"/>
      <c r="G107" s="174"/>
      <c r="H107" s="175"/>
    </row>
    <row r="108" spans="1:12" ht="15.75" thickBot="1" x14ac:dyDescent="0.35">
      <c r="D108" s="75" t="str">
        <f>D92</f>
        <v>V - CITERNE DE STOSKAGE ET ACCESSOIRES</v>
      </c>
      <c r="E108" s="182">
        <f>H92</f>
        <v>8000</v>
      </c>
      <c r="F108" s="183"/>
      <c r="G108" s="183"/>
      <c r="H108" s="184"/>
    </row>
    <row r="109" spans="1:12" x14ac:dyDescent="0.3">
      <c r="D109" s="76" t="s">
        <v>35</v>
      </c>
      <c r="E109" s="185">
        <f>SUM(E104:H108)</f>
        <v>29474.400000000001</v>
      </c>
      <c r="F109" s="186"/>
      <c r="G109" s="186"/>
      <c r="H109" s="187"/>
      <c r="I109" s="128"/>
      <c r="J109" s="129"/>
      <c r="K109" s="129"/>
      <c r="L109" s="129"/>
    </row>
    <row r="110" spans="1:12" x14ac:dyDescent="0.3">
      <c r="D110" s="76" t="s">
        <v>98</v>
      </c>
      <c r="E110" s="173">
        <f>E109*0.2</f>
        <v>5894.880000000001</v>
      </c>
      <c r="F110" s="174"/>
      <c r="G110" s="174"/>
      <c r="H110" s="175"/>
    </row>
    <row r="111" spans="1:12" ht="15.75" thickBot="1" x14ac:dyDescent="0.35">
      <c r="D111" s="76" t="s">
        <v>36</v>
      </c>
      <c r="E111" s="176">
        <f>E109+E110</f>
        <v>35369.279999999999</v>
      </c>
      <c r="F111" s="177"/>
      <c r="G111" s="177"/>
      <c r="H111" s="178"/>
    </row>
  </sheetData>
  <mergeCells count="14">
    <mergeCell ref="D103:H103"/>
    <mergeCell ref="A1:H1"/>
    <mergeCell ref="A2:H2"/>
    <mergeCell ref="A3:H3"/>
    <mergeCell ref="A5:H5"/>
    <mergeCell ref="A7:C7"/>
    <mergeCell ref="E110:H110"/>
    <mergeCell ref="E111:H111"/>
    <mergeCell ref="E104:H104"/>
    <mergeCell ref="E105:H105"/>
    <mergeCell ref="E106:H106"/>
    <mergeCell ref="E107:H107"/>
    <mergeCell ref="E108:H108"/>
    <mergeCell ref="E109:H10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&amp;L&amp;8Commune de Varennes ChangyReforcement de la défense incendie -AVP&amp;C&amp;8Chiffrage secteur 1Etabli le 8 avril 2016&amp;R&amp;8Cabinet Merlin&amp;F]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2"/>
  <sheetViews>
    <sheetView topLeftCell="A34" workbookViewId="0">
      <selection activeCell="J111" sqref="J111"/>
    </sheetView>
  </sheetViews>
  <sheetFormatPr baseColWidth="10" defaultRowHeight="15.05" x14ac:dyDescent="0.3"/>
  <cols>
    <col min="1" max="3" width="3.44140625" style="55" customWidth="1"/>
    <col min="4" max="4" width="59" customWidth="1"/>
    <col min="5" max="5" width="7.109375" style="56" customWidth="1"/>
    <col min="6" max="6" width="9.5546875" style="56" customWidth="1"/>
    <col min="7" max="7" width="11.6640625" style="57" customWidth="1"/>
    <col min="8" max="8" width="11.6640625" style="56" bestFit="1" customWidth="1"/>
    <col min="9" max="9" width="15" customWidth="1"/>
    <col min="10" max="251" width="11.44140625"/>
    <col min="252" max="254" width="3.44140625" customWidth="1"/>
    <col min="255" max="255" width="83" customWidth="1"/>
    <col min="256" max="257" width="11.44140625"/>
    <col min="258" max="258" width="12.88671875" bestFit="1" customWidth="1"/>
    <col min="259" max="259" width="11.6640625" bestFit="1" customWidth="1"/>
    <col min="260" max="507" width="11.44140625"/>
    <col min="508" max="510" width="3.44140625" customWidth="1"/>
    <col min="511" max="511" width="83" customWidth="1"/>
    <col min="512" max="513" width="11.44140625"/>
    <col min="514" max="514" width="12.88671875" bestFit="1" customWidth="1"/>
    <col min="515" max="515" width="11.6640625" bestFit="1" customWidth="1"/>
    <col min="516" max="763" width="11.44140625"/>
    <col min="764" max="766" width="3.44140625" customWidth="1"/>
    <col min="767" max="767" width="83" customWidth="1"/>
    <col min="768" max="769" width="11.44140625"/>
    <col min="770" max="770" width="12.88671875" bestFit="1" customWidth="1"/>
    <col min="771" max="771" width="11.6640625" bestFit="1" customWidth="1"/>
    <col min="772" max="1019" width="11.44140625"/>
    <col min="1020" max="1022" width="3.44140625" customWidth="1"/>
    <col min="1023" max="1023" width="83" customWidth="1"/>
    <col min="1024" max="1025" width="11.44140625"/>
    <col min="1026" max="1026" width="12.88671875" bestFit="1" customWidth="1"/>
    <col min="1027" max="1027" width="11.6640625" bestFit="1" customWidth="1"/>
    <col min="1028" max="1275" width="11.44140625"/>
    <col min="1276" max="1278" width="3.44140625" customWidth="1"/>
    <col min="1279" max="1279" width="83" customWidth="1"/>
    <col min="1280" max="1281" width="11.44140625"/>
    <col min="1282" max="1282" width="12.88671875" bestFit="1" customWidth="1"/>
    <col min="1283" max="1283" width="11.6640625" bestFit="1" customWidth="1"/>
    <col min="1284" max="1531" width="11.44140625"/>
    <col min="1532" max="1534" width="3.44140625" customWidth="1"/>
    <col min="1535" max="1535" width="83" customWidth="1"/>
    <col min="1536" max="1537" width="11.44140625"/>
    <col min="1538" max="1538" width="12.88671875" bestFit="1" customWidth="1"/>
    <col min="1539" max="1539" width="11.6640625" bestFit="1" customWidth="1"/>
    <col min="1540" max="1787" width="11.44140625"/>
    <col min="1788" max="1790" width="3.44140625" customWidth="1"/>
    <col min="1791" max="1791" width="83" customWidth="1"/>
    <col min="1792" max="1793" width="11.44140625"/>
    <col min="1794" max="1794" width="12.88671875" bestFit="1" customWidth="1"/>
    <col min="1795" max="1795" width="11.6640625" bestFit="1" customWidth="1"/>
    <col min="1796" max="2043" width="11.44140625"/>
    <col min="2044" max="2046" width="3.44140625" customWidth="1"/>
    <col min="2047" max="2047" width="83" customWidth="1"/>
    <col min="2048" max="2049" width="11.44140625"/>
    <col min="2050" max="2050" width="12.88671875" bestFit="1" customWidth="1"/>
    <col min="2051" max="2051" width="11.6640625" bestFit="1" customWidth="1"/>
    <col min="2052" max="2299" width="11.44140625"/>
    <col min="2300" max="2302" width="3.44140625" customWidth="1"/>
    <col min="2303" max="2303" width="83" customWidth="1"/>
    <col min="2304" max="2305" width="11.44140625"/>
    <col min="2306" max="2306" width="12.88671875" bestFit="1" customWidth="1"/>
    <col min="2307" max="2307" width="11.6640625" bestFit="1" customWidth="1"/>
    <col min="2308" max="2555" width="11.44140625"/>
    <col min="2556" max="2558" width="3.44140625" customWidth="1"/>
    <col min="2559" max="2559" width="83" customWidth="1"/>
    <col min="2560" max="2561" width="11.44140625"/>
    <col min="2562" max="2562" width="12.88671875" bestFit="1" customWidth="1"/>
    <col min="2563" max="2563" width="11.6640625" bestFit="1" customWidth="1"/>
    <col min="2564" max="2811" width="11.44140625"/>
    <col min="2812" max="2814" width="3.44140625" customWidth="1"/>
    <col min="2815" max="2815" width="83" customWidth="1"/>
    <col min="2816" max="2817" width="11.44140625"/>
    <col min="2818" max="2818" width="12.88671875" bestFit="1" customWidth="1"/>
    <col min="2819" max="2819" width="11.6640625" bestFit="1" customWidth="1"/>
    <col min="2820" max="3067" width="11.44140625"/>
    <col min="3068" max="3070" width="3.44140625" customWidth="1"/>
    <col min="3071" max="3071" width="83" customWidth="1"/>
    <col min="3072" max="3073" width="11.44140625"/>
    <col min="3074" max="3074" width="12.88671875" bestFit="1" customWidth="1"/>
    <col min="3075" max="3075" width="11.6640625" bestFit="1" customWidth="1"/>
    <col min="3076" max="3323" width="11.44140625"/>
    <col min="3324" max="3326" width="3.44140625" customWidth="1"/>
    <col min="3327" max="3327" width="83" customWidth="1"/>
    <col min="3328" max="3329" width="11.44140625"/>
    <col min="3330" max="3330" width="12.88671875" bestFit="1" customWidth="1"/>
    <col min="3331" max="3331" width="11.6640625" bestFit="1" customWidth="1"/>
    <col min="3332" max="3579" width="11.44140625"/>
    <col min="3580" max="3582" width="3.44140625" customWidth="1"/>
    <col min="3583" max="3583" width="83" customWidth="1"/>
    <col min="3584" max="3585" width="11.44140625"/>
    <col min="3586" max="3586" width="12.88671875" bestFit="1" customWidth="1"/>
    <col min="3587" max="3587" width="11.6640625" bestFit="1" customWidth="1"/>
    <col min="3588" max="3835" width="11.44140625"/>
    <col min="3836" max="3838" width="3.44140625" customWidth="1"/>
    <col min="3839" max="3839" width="83" customWidth="1"/>
    <col min="3840" max="3841" width="11.44140625"/>
    <col min="3842" max="3842" width="12.88671875" bestFit="1" customWidth="1"/>
    <col min="3843" max="3843" width="11.6640625" bestFit="1" customWidth="1"/>
    <col min="3844" max="4091" width="11.44140625"/>
    <col min="4092" max="4094" width="3.44140625" customWidth="1"/>
    <col min="4095" max="4095" width="83" customWidth="1"/>
    <col min="4096" max="4097" width="11.44140625"/>
    <col min="4098" max="4098" width="12.88671875" bestFit="1" customWidth="1"/>
    <col min="4099" max="4099" width="11.6640625" bestFit="1" customWidth="1"/>
    <col min="4100" max="4347" width="11.44140625"/>
    <col min="4348" max="4350" width="3.44140625" customWidth="1"/>
    <col min="4351" max="4351" width="83" customWidth="1"/>
    <col min="4352" max="4353" width="11.44140625"/>
    <col min="4354" max="4354" width="12.88671875" bestFit="1" customWidth="1"/>
    <col min="4355" max="4355" width="11.6640625" bestFit="1" customWidth="1"/>
    <col min="4356" max="4603" width="11.44140625"/>
    <col min="4604" max="4606" width="3.44140625" customWidth="1"/>
    <col min="4607" max="4607" width="83" customWidth="1"/>
    <col min="4608" max="4609" width="11.44140625"/>
    <col min="4610" max="4610" width="12.88671875" bestFit="1" customWidth="1"/>
    <col min="4611" max="4611" width="11.6640625" bestFit="1" customWidth="1"/>
    <col min="4612" max="4859" width="11.44140625"/>
    <col min="4860" max="4862" width="3.44140625" customWidth="1"/>
    <col min="4863" max="4863" width="83" customWidth="1"/>
    <col min="4864" max="4865" width="11.44140625"/>
    <col min="4866" max="4866" width="12.88671875" bestFit="1" customWidth="1"/>
    <col min="4867" max="4867" width="11.6640625" bestFit="1" customWidth="1"/>
    <col min="4868" max="5115" width="11.44140625"/>
    <col min="5116" max="5118" width="3.44140625" customWidth="1"/>
    <col min="5119" max="5119" width="83" customWidth="1"/>
    <col min="5120" max="5121" width="11.44140625"/>
    <col min="5122" max="5122" width="12.88671875" bestFit="1" customWidth="1"/>
    <col min="5123" max="5123" width="11.6640625" bestFit="1" customWidth="1"/>
    <col min="5124" max="5371" width="11.44140625"/>
    <col min="5372" max="5374" width="3.44140625" customWidth="1"/>
    <col min="5375" max="5375" width="83" customWidth="1"/>
    <col min="5376" max="5377" width="11.44140625"/>
    <col min="5378" max="5378" width="12.88671875" bestFit="1" customWidth="1"/>
    <col min="5379" max="5379" width="11.6640625" bestFit="1" customWidth="1"/>
    <col min="5380" max="5627" width="11.44140625"/>
    <col min="5628" max="5630" width="3.44140625" customWidth="1"/>
    <col min="5631" max="5631" width="83" customWidth="1"/>
    <col min="5632" max="5633" width="11.44140625"/>
    <col min="5634" max="5634" width="12.88671875" bestFit="1" customWidth="1"/>
    <col min="5635" max="5635" width="11.6640625" bestFit="1" customWidth="1"/>
    <col min="5636" max="5883" width="11.44140625"/>
    <col min="5884" max="5886" width="3.44140625" customWidth="1"/>
    <col min="5887" max="5887" width="83" customWidth="1"/>
    <col min="5888" max="5889" width="11.44140625"/>
    <col min="5890" max="5890" width="12.88671875" bestFit="1" customWidth="1"/>
    <col min="5891" max="5891" width="11.6640625" bestFit="1" customWidth="1"/>
    <col min="5892" max="6139" width="11.44140625"/>
    <col min="6140" max="6142" width="3.44140625" customWidth="1"/>
    <col min="6143" max="6143" width="83" customWidth="1"/>
    <col min="6144" max="6145" width="11.44140625"/>
    <col min="6146" max="6146" width="12.88671875" bestFit="1" customWidth="1"/>
    <col min="6147" max="6147" width="11.6640625" bestFit="1" customWidth="1"/>
    <col min="6148" max="6395" width="11.44140625"/>
    <col min="6396" max="6398" width="3.44140625" customWidth="1"/>
    <col min="6399" max="6399" width="83" customWidth="1"/>
    <col min="6400" max="6401" width="11.44140625"/>
    <col min="6402" max="6402" width="12.88671875" bestFit="1" customWidth="1"/>
    <col min="6403" max="6403" width="11.6640625" bestFit="1" customWidth="1"/>
    <col min="6404" max="6651" width="11.44140625"/>
    <col min="6652" max="6654" width="3.44140625" customWidth="1"/>
    <col min="6655" max="6655" width="83" customWidth="1"/>
    <col min="6656" max="6657" width="11.44140625"/>
    <col min="6658" max="6658" width="12.88671875" bestFit="1" customWidth="1"/>
    <col min="6659" max="6659" width="11.6640625" bestFit="1" customWidth="1"/>
    <col min="6660" max="6907" width="11.44140625"/>
    <col min="6908" max="6910" width="3.44140625" customWidth="1"/>
    <col min="6911" max="6911" width="83" customWidth="1"/>
    <col min="6912" max="6913" width="11.44140625"/>
    <col min="6914" max="6914" width="12.88671875" bestFit="1" customWidth="1"/>
    <col min="6915" max="6915" width="11.6640625" bestFit="1" customWidth="1"/>
    <col min="6916" max="7163" width="11.44140625"/>
    <col min="7164" max="7166" width="3.44140625" customWidth="1"/>
    <col min="7167" max="7167" width="83" customWidth="1"/>
    <col min="7168" max="7169" width="11.44140625"/>
    <col min="7170" max="7170" width="12.88671875" bestFit="1" customWidth="1"/>
    <col min="7171" max="7171" width="11.6640625" bestFit="1" customWidth="1"/>
    <col min="7172" max="7419" width="11.44140625"/>
    <col min="7420" max="7422" width="3.44140625" customWidth="1"/>
    <col min="7423" max="7423" width="83" customWidth="1"/>
    <col min="7424" max="7425" width="11.44140625"/>
    <col min="7426" max="7426" width="12.88671875" bestFit="1" customWidth="1"/>
    <col min="7427" max="7427" width="11.6640625" bestFit="1" customWidth="1"/>
    <col min="7428" max="7675" width="11.44140625"/>
    <col min="7676" max="7678" width="3.44140625" customWidth="1"/>
    <col min="7679" max="7679" width="83" customWidth="1"/>
    <col min="7680" max="7681" width="11.44140625"/>
    <col min="7682" max="7682" width="12.88671875" bestFit="1" customWidth="1"/>
    <col min="7683" max="7683" width="11.6640625" bestFit="1" customWidth="1"/>
    <col min="7684" max="7931" width="11.44140625"/>
    <col min="7932" max="7934" width="3.44140625" customWidth="1"/>
    <col min="7935" max="7935" width="83" customWidth="1"/>
    <col min="7936" max="7937" width="11.44140625"/>
    <col min="7938" max="7938" width="12.88671875" bestFit="1" customWidth="1"/>
    <col min="7939" max="7939" width="11.6640625" bestFit="1" customWidth="1"/>
    <col min="7940" max="8187" width="11.44140625"/>
    <col min="8188" max="8190" width="3.44140625" customWidth="1"/>
    <col min="8191" max="8191" width="83" customWidth="1"/>
    <col min="8192" max="8193" width="11.44140625"/>
    <col min="8194" max="8194" width="12.88671875" bestFit="1" customWidth="1"/>
    <col min="8195" max="8195" width="11.6640625" bestFit="1" customWidth="1"/>
    <col min="8196" max="8443" width="11.44140625"/>
    <col min="8444" max="8446" width="3.44140625" customWidth="1"/>
    <col min="8447" max="8447" width="83" customWidth="1"/>
    <col min="8448" max="8449" width="11.44140625"/>
    <col min="8450" max="8450" width="12.88671875" bestFit="1" customWidth="1"/>
    <col min="8451" max="8451" width="11.6640625" bestFit="1" customWidth="1"/>
    <col min="8452" max="8699" width="11.44140625"/>
    <col min="8700" max="8702" width="3.44140625" customWidth="1"/>
    <col min="8703" max="8703" width="83" customWidth="1"/>
    <col min="8704" max="8705" width="11.44140625"/>
    <col min="8706" max="8706" width="12.88671875" bestFit="1" customWidth="1"/>
    <col min="8707" max="8707" width="11.6640625" bestFit="1" customWidth="1"/>
    <col min="8708" max="8955" width="11.44140625"/>
    <col min="8956" max="8958" width="3.44140625" customWidth="1"/>
    <col min="8959" max="8959" width="83" customWidth="1"/>
    <col min="8960" max="8961" width="11.44140625"/>
    <col min="8962" max="8962" width="12.88671875" bestFit="1" customWidth="1"/>
    <col min="8963" max="8963" width="11.6640625" bestFit="1" customWidth="1"/>
    <col min="8964" max="9211" width="11.44140625"/>
    <col min="9212" max="9214" width="3.44140625" customWidth="1"/>
    <col min="9215" max="9215" width="83" customWidth="1"/>
    <col min="9216" max="9217" width="11.44140625"/>
    <col min="9218" max="9218" width="12.88671875" bestFit="1" customWidth="1"/>
    <col min="9219" max="9219" width="11.6640625" bestFit="1" customWidth="1"/>
    <col min="9220" max="9467" width="11.44140625"/>
    <col min="9468" max="9470" width="3.44140625" customWidth="1"/>
    <col min="9471" max="9471" width="83" customWidth="1"/>
    <col min="9472" max="9473" width="11.44140625"/>
    <col min="9474" max="9474" width="12.88671875" bestFit="1" customWidth="1"/>
    <col min="9475" max="9475" width="11.6640625" bestFit="1" customWidth="1"/>
    <col min="9476" max="9723" width="11.44140625"/>
    <col min="9724" max="9726" width="3.44140625" customWidth="1"/>
    <col min="9727" max="9727" width="83" customWidth="1"/>
    <col min="9728" max="9729" width="11.44140625"/>
    <col min="9730" max="9730" width="12.88671875" bestFit="1" customWidth="1"/>
    <col min="9731" max="9731" width="11.6640625" bestFit="1" customWidth="1"/>
    <col min="9732" max="9979" width="11.44140625"/>
    <col min="9980" max="9982" width="3.44140625" customWidth="1"/>
    <col min="9983" max="9983" width="83" customWidth="1"/>
    <col min="9984" max="9985" width="11.44140625"/>
    <col min="9986" max="9986" width="12.88671875" bestFit="1" customWidth="1"/>
    <col min="9987" max="9987" width="11.6640625" bestFit="1" customWidth="1"/>
    <col min="9988" max="10235" width="11.44140625"/>
    <col min="10236" max="10238" width="3.44140625" customWidth="1"/>
    <col min="10239" max="10239" width="83" customWidth="1"/>
    <col min="10240" max="10241" width="11.44140625"/>
    <col min="10242" max="10242" width="12.88671875" bestFit="1" customWidth="1"/>
    <col min="10243" max="10243" width="11.6640625" bestFit="1" customWidth="1"/>
    <col min="10244" max="10491" width="11.44140625"/>
    <col min="10492" max="10494" width="3.44140625" customWidth="1"/>
    <col min="10495" max="10495" width="83" customWidth="1"/>
    <col min="10496" max="10497" width="11.44140625"/>
    <col min="10498" max="10498" width="12.88671875" bestFit="1" customWidth="1"/>
    <col min="10499" max="10499" width="11.6640625" bestFit="1" customWidth="1"/>
    <col min="10500" max="10747" width="11.44140625"/>
    <col min="10748" max="10750" width="3.44140625" customWidth="1"/>
    <col min="10751" max="10751" width="83" customWidth="1"/>
    <col min="10752" max="10753" width="11.44140625"/>
    <col min="10754" max="10754" width="12.88671875" bestFit="1" customWidth="1"/>
    <col min="10755" max="10755" width="11.6640625" bestFit="1" customWidth="1"/>
    <col min="10756" max="11003" width="11.44140625"/>
    <col min="11004" max="11006" width="3.44140625" customWidth="1"/>
    <col min="11007" max="11007" width="83" customWidth="1"/>
    <col min="11008" max="11009" width="11.44140625"/>
    <col min="11010" max="11010" width="12.88671875" bestFit="1" customWidth="1"/>
    <col min="11011" max="11011" width="11.6640625" bestFit="1" customWidth="1"/>
    <col min="11012" max="11259" width="11.44140625"/>
    <col min="11260" max="11262" width="3.44140625" customWidth="1"/>
    <col min="11263" max="11263" width="83" customWidth="1"/>
    <col min="11264" max="11265" width="11.44140625"/>
    <col min="11266" max="11266" width="12.88671875" bestFit="1" customWidth="1"/>
    <col min="11267" max="11267" width="11.6640625" bestFit="1" customWidth="1"/>
    <col min="11268" max="11515" width="11.44140625"/>
    <col min="11516" max="11518" width="3.44140625" customWidth="1"/>
    <col min="11519" max="11519" width="83" customWidth="1"/>
    <col min="11520" max="11521" width="11.44140625"/>
    <col min="11522" max="11522" width="12.88671875" bestFit="1" customWidth="1"/>
    <col min="11523" max="11523" width="11.6640625" bestFit="1" customWidth="1"/>
    <col min="11524" max="11771" width="11.44140625"/>
    <col min="11772" max="11774" width="3.44140625" customWidth="1"/>
    <col min="11775" max="11775" width="83" customWidth="1"/>
    <col min="11776" max="11777" width="11.44140625"/>
    <col min="11778" max="11778" width="12.88671875" bestFit="1" customWidth="1"/>
    <col min="11779" max="11779" width="11.6640625" bestFit="1" customWidth="1"/>
    <col min="11780" max="12027" width="11.44140625"/>
    <col min="12028" max="12030" width="3.44140625" customWidth="1"/>
    <col min="12031" max="12031" width="83" customWidth="1"/>
    <col min="12032" max="12033" width="11.44140625"/>
    <col min="12034" max="12034" width="12.88671875" bestFit="1" customWidth="1"/>
    <col min="12035" max="12035" width="11.6640625" bestFit="1" customWidth="1"/>
    <col min="12036" max="12283" width="11.44140625"/>
    <col min="12284" max="12286" width="3.44140625" customWidth="1"/>
    <col min="12287" max="12287" width="83" customWidth="1"/>
    <col min="12288" max="12289" width="11.44140625"/>
    <col min="12290" max="12290" width="12.88671875" bestFit="1" customWidth="1"/>
    <col min="12291" max="12291" width="11.6640625" bestFit="1" customWidth="1"/>
    <col min="12292" max="12539" width="11.44140625"/>
    <col min="12540" max="12542" width="3.44140625" customWidth="1"/>
    <col min="12543" max="12543" width="83" customWidth="1"/>
    <col min="12544" max="12545" width="11.44140625"/>
    <col min="12546" max="12546" width="12.88671875" bestFit="1" customWidth="1"/>
    <col min="12547" max="12547" width="11.6640625" bestFit="1" customWidth="1"/>
    <col min="12548" max="12795" width="11.44140625"/>
    <col min="12796" max="12798" width="3.44140625" customWidth="1"/>
    <col min="12799" max="12799" width="83" customWidth="1"/>
    <col min="12800" max="12801" width="11.44140625"/>
    <col min="12802" max="12802" width="12.88671875" bestFit="1" customWidth="1"/>
    <col min="12803" max="12803" width="11.6640625" bestFit="1" customWidth="1"/>
    <col min="12804" max="13051" width="11.44140625"/>
    <col min="13052" max="13054" width="3.44140625" customWidth="1"/>
    <col min="13055" max="13055" width="83" customWidth="1"/>
    <col min="13056" max="13057" width="11.44140625"/>
    <col min="13058" max="13058" width="12.88671875" bestFit="1" customWidth="1"/>
    <col min="13059" max="13059" width="11.6640625" bestFit="1" customWidth="1"/>
    <col min="13060" max="13307" width="11.44140625"/>
    <col min="13308" max="13310" width="3.44140625" customWidth="1"/>
    <col min="13311" max="13311" width="83" customWidth="1"/>
    <col min="13312" max="13313" width="11.44140625"/>
    <col min="13314" max="13314" width="12.88671875" bestFit="1" customWidth="1"/>
    <col min="13315" max="13315" width="11.6640625" bestFit="1" customWidth="1"/>
    <col min="13316" max="13563" width="11.44140625"/>
    <col min="13564" max="13566" width="3.44140625" customWidth="1"/>
    <col min="13567" max="13567" width="83" customWidth="1"/>
    <col min="13568" max="13569" width="11.44140625"/>
    <col min="13570" max="13570" width="12.88671875" bestFit="1" customWidth="1"/>
    <col min="13571" max="13571" width="11.6640625" bestFit="1" customWidth="1"/>
    <col min="13572" max="13819" width="11.44140625"/>
    <col min="13820" max="13822" width="3.44140625" customWidth="1"/>
    <col min="13823" max="13823" width="83" customWidth="1"/>
    <col min="13824" max="13825" width="11.44140625"/>
    <col min="13826" max="13826" width="12.88671875" bestFit="1" customWidth="1"/>
    <col min="13827" max="13827" width="11.6640625" bestFit="1" customWidth="1"/>
    <col min="13828" max="14075" width="11.44140625"/>
    <col min="14076" max="14078" width="3.44140625" customWidth="1"/>
    <col min="14079" max="14079" width="83" customWidth="1"/>
    <col min="14080" max="14081" width="11.44140625"/>
    <col min="14082" max="14082" width="12.88671875" bestFit="1" customWidth="1"/>
    <col min="14083" max="14083" width="11.6640625" bestFit="1" customWidth="1"/>
    <col min="14084" max="14331" width="11.44140625"/>
    <col min="14332" max="14334" width="3.44140625" customWidth="1"/>
    <col min="14335" max="14335" width="83" customWidth="1"/>
    <col min="14336" max="14337" width="11.44140625"/>
    <col min="14338" max="14338" width="12.88671875" bestFit="1" customWidth="1"/>
    <col min="14339" max="14339" width="11.6640625" bestFit="1" customWidth="1"/>
    <col min="14340" max="14587" width="11.44140625"/>
    <col min="14588" max="14590" width="3.44140625" customWidth="1"/>
    <col min="14591" max="14591" width="83" customWidth="1"/>
    <col min="14592" max="14593" width="11.44140625"/>
    <col min="14594" max="14594" width="12.88671875" bestFit="1" customWidth="1"/>
    <col min="14595" max="14595" width="11.6640625" bestFit="1" customWidth="1"/>
    <col min="14596" max="14843" width="11.44140625"/>
    <col min="14844" max="14846" width="3.44140625" customWidth="1"/>
    <col min="14847" max="14847" width="83" customWidth="1"/>
    <col min="14848" max="14849" width="11.44140625"/>
    <col min="14850" max="14850" width="12.88671875" bestFit="1" customWidth="1"/>
    <col min="14851" max="14851" width="11.6640625" bestFit="1" customWidth="1"/>
    <col min="14852" max="15099" width="11.44140625"/>
    <col min="15100" max="15102" width="3.44140625" customWidth="1"/>
    <col min="15103" max="15103" width="83" customWidth="1"/>
    <col min="15104" max="15105" width="11.44140625"/>
    <col min="15106" max="15106" width="12.88671875" bestFit="1" customWidth="1"/>
    <col min="15107" max="15107" width="11.6640625" bestFit="1" customWidth="1"/>
    <col min="15108" max="15355" width="11.44140625"/>
    <col min="15356" max="15358" width="3.44140625" customWidth="1"/>
    <col min="15359" max="15359" width="83" customWidth="1"/>
    <col min="15360" max="15361" width="11.44140625"/>
    <col min="15362" max="15362" width="12.88671875" bestFit="1" customWidth="1"/>
    <col min="15363" max="15363" width="11.6640625" bestFit="1" customWidth="1"/>
    <col min="15364" max="15611" width="11.44140625"/>
    <col min="15612" max="15614" width="3.44140625" customWidth="1"/>
    <col min="15615" max="15615" width="83" customWidth="1"/>
    <col min="15616" max="15617" width="11.44140625"/>
    <col min="15618" max="15618" width="12.88671875" bestFit="1" customWidth="1"/>
    <col min="15619" max="15619" width="11.6640625" bestFit="1" customWidth="1"/>
    <col min="15620" max="15867" width="11.44140625"/>
    <col min="15868" max="15870" width="3.44140625" customWidth="1"/>
    <col min="15871" max="15871" width="83" customWidth="1"/>
    <col min="15872" max="15873" width="11.44140625"/>
    <col min="15874" max="15874" width="12.88671875" bestFit="1" customWidth="1"/>
    <col min="15875" max="15875" width="11.6640625" bestFit="1" customWidth="1"/>
    <col min="15876" max="16123" width="11.44140625"/>
    <col min="16124" max="16126" width="3.44140625" customWidth="1"/>
    <col min="16127" max="16127" width="83" customWidth="1"/>
    <col min="16128" max="16129" width="11.44140625"/>
    <col min="16130" max="16130" width="12.88671875" bestFit="1" customWidth="1"/>
    <col min="16131" max="16131" width="11.6640625" bestFit="1" customWidth="1"/>
    <col min="16132" max="16384" width="11.44140625"/>
  </cols>
  <sheetData>
    <row r="1" spans="1:8" x14ac:dyDescent="0.3">
      <c r="A1" s="191" t="s">
        <v>37</v>
      </c>
      <c r="B1" s="191"/>
      <c r="C1" s="191"/>
      <c r="D1" s="191"/>
      <c r="E1" s="191"/>
      <c r="F1" s="191"/>
      <c r="G1" s="191"/>
      <c r="H1" s="191"/>
    </row>
    <row r="2" spans="1:8" x14ac:dyDescent="0.3">
      <c r="A2" s="191" t="s">
        <v>38</v>
      </c>
      <c r="B2" s="191"/>
      <c r="C2" s="191"/>
      <c r="D2" s="191"/>
      <c r="E2" s="191"/>
      <c r="F2" s="191"/>
      <c r="G2" s="191"/>
      <c r="H2" s="191"/>
    </row>
    <row r="3" spans="1:8" x14ac:dyDescent="0.3">
      <c r="A3" s="191" t="s">
        <v>39</v>
      </c>
      <c r="B3" s="191"/>
      <c r="C3" s="191"/>
      <c r="D3" s="191"/>
      <c r="E3" s="191"/>
      <c r="F3" s="191"/>
      <c r="G3" s="191"/>
      <c r="H3" s="191"/>
    </row>
    <row r="4" spans="1:8" ht="18.850000000000001" customHeight="1" x14ac:dyDescent="0.4">
      <c r="A4" s="1"/>
      <c r="B4" s="1"/>
      <c r="C4" s="1"/>
      <c r="D4" s="2"/>
      <c r="E4" s="3"/>
      <c r="F4" s="3"/>
      <c r="G4" s="4"/>
      <c r="H4" s="3"/>
    </row>
    <row r="5" spans="1:8" ht="18.850000000000001" customHeight="1" x14ac:dyDescent="0.3">
      <c r="A5" s="192" t="s">
        <v>104</v>
      </c>
      <c r="B5" s="192"/>
      <c r="C5" s="192"/>
      <c r="D5" s="192"/>
      <c r="E5" s="192"/>
      <c r="F5" s="192"/>
      <c r="G5" s="192"/>
      <c r="H5" s="192"/>
    </row>
    <row r="6" spans="1:8" ht="16.399999999999999" thickBot="1" x14ac:dyDescent="0.35">
      <c r="A6" s="6"/>
      <c r="B6" s="6"/>
      <c r="C6" s="6"/>
      <c r="D6" s="7"/>
      <c r="E6" s="5"/>
      <c r="F6" s="5"/>
      <c r="G6" s="8"/>
      <c r="H6" s="5"/>
    </row>
    <row r="7" spans="1:8" ht="15.75" thickBot="1" x14ac:dyDescent="0.35">
      <c r="A7" s="193" t="s">
        <v>0</v>
      </c>
      <c r="B7" s="194"/>
      <c r="C7" s="194"/>
      <c r="D7" s="9" t="s">
        <v>1</v>
      </c>
      <c r="E7" s="10" t="s">
        <v>2</v>
      </c>
      <c r="F7" s="10" t="s">
        <v>3</v>
      </c>
      <c r="G7" s="11" t="s">
        <v>4</v>
      </c>
      <c r="H7" s="12" t="s">
        <v>5</v>
      </c>
    </row>
    <row r="8" spans="1:8" ht="15.75" thickBot="1" x14ac:dyDescent="0.35">
      <c r="A8" s="13"/>
      <c r="B8" s="14"/>
      <c r="C8" s="14"/>
      <c r="D8" s="15" t="s">
        <v>6</v>
      </c>
      <c r="E8" s="14"/>
      <c r="F8" s="14"/>
      <c r="G8" s="16"/>
      <c r="H8" s="65">
        <f>SUM(H9:H14)</f>
        <v>0</v>
      </c>
    </row>
    <row r="9" spans="1:8" x14ac:dyDescent="0.3">
      <c r="A9" s="90">
        <v>1</v>
      </c>
      <c r="B9" s="17">
        <v>1</v>
      </c>
      <c r="C9" s="17"/>
      <c r="D9" s="18" t="s">
        <v>7</v>
      </c>
      <c r="E9" s="19" t="s">
        <v>8</v>
      </c>
      <c r="F9" s="20"/>
      <c r="G9" s="21"/>
      <c r="H9" s="22"/>
    </row>
    <row r="10" spans="1:8" x14ac:dyDescent="0.3">
      <c r="A10" s="90">
        <v>1</v>
      </c>
      <c r="B10" s="17">
        <v>2</v>
      </c>
      <c r="C10" s="17"/>
      <c r="D10" s="18" t="s">
        <v>9</v>
      </c>
      <c r="E10" s="19" t="s">
        <v>8</v>
      </c>
      <c r="F10" s="20"/>
      <c r="G10" s="21"/>
      <c r="H10" s="22"/>
    </row>
    <row r="11" spans="1:8" x14ac:dyDescent="0.3">
      <c r="A11" s="90">
        <v>1</v>
      </c>
      <c r="B11" s="30">
        <v>3</v>
      </c>
      <c r="C11" s="17"/>
      <c r="D11" s="18" t="s">
        <v>10</v>
      </c>
      <c r="E11" s="19" t="s">
        <v>8</v>
      </c>
      <c r="F11" s="20"/>
      <c r="G11" s="21"/>
      <c r="H11" s="22"/>
    </row>
    <row r="12" spans="1:8" x14ac:dyDescent="0.3">
      <c r="A12" s="90">
        <v>1</v>
      </c>
      <c r="B12" s="17">
        <v>4</v>
      </c>
      <c r="C12" s="17"/>
      <c r="D12" s="33" t="s">
        <v>55</v>
      </c>
      <c r="E12" s="19" t="s">
        <v>8</v>
      </c>
      <c r="F12" s="20"/>
      <c r="G12" s="21"/>
      <c r="H12" s="22"/>
    </row>
    <row r="13" spans="1:8" x14ac:dyDescent="0.3">
      <c r="A13" s="90">
        <v>1</v>
      </c>
      <c r="B13" s="17">
        <v>5</v>
      </c>
      <c r="C13" s="17"/>
      <c r="D13" s="33" t="s">
        <v>56</v>
      </c>
      <c r="E13" s="19" t="s">
        <v>8</v>
      </c>
      <c r="F13" s="20"/>
      <c r="G13" s="21"/>
      <c r="H13" s="22"/>
    </row>
    <row r="14" spans="1:8" x14ac:dyDescent="0.3">
      <c r="A14" s="90">
        <v>1</v>
      </c>
      <c r="B14" s="17">
        <v>6</v>
      </c>
      <c r="C14" s="17"/>
      <c r="D14" s="33" t="s">
        <v>61</v>
      </c>
      <c r="E14" s="19" t="s">
        <v>8</v>
      </c>
      <c r="F14" s="20"/>
      <c r="G14" s="21"/>
      <c r="H14" s="22"/>
    </row>
    <row r="15" spans="1:8" ht="15.75" thickBot="1" x14ac:dyDescent="0.35">
      <c r="A15" s="69"/>
      <c r="B15" s="36"/>
      <c r="C15" s="36"/>
      <c r="D15" s="70"/>
      <c r="E15" s="64"/>
      <c r="F15" s="20"/>
      <c r="G15" s="71"/>
      <c r="H15" s="22"/>
    </row>
    <row r="16" spans="1:8" ht="15.75" thickBot="1" x14ac:dyDescent="0.35">
      <c r="A16" s="23"/>
      <c r="B16" s="14"/>
      <c r="C16" s="14"/>
      <c r="D16" s="14" t="s">
        <v>11</v>
      </c>
      <c r="E16" s="24"/>
      <c r="F16" s="24"/>
      <c r="G16" s="25"/>
      <c r="H16" s="65">
        <f>SUM(H17:H24)</f>
        <v>13292.247999999998</v>
      </c>
    </row>
    <row r="17" spans="1:8" x14ac:dyDescent="0.3">
      <c r="A17" s="90">
        <v>2</v>
      </c>
      <c r="B17" s="17">
        <v>1</v>
      </c>
      <c r="C17" s="17"/>
      <c r="D17" s="26" t="s">
        <v>12</v>
      </c>
      <c r="E17" s="19" t="s">
        <v>13</v>
      </c>
      <c r="F17" s="124">
        <f>'Cubature 120'!B7</f>
        <v>339.59199999999998</v>
      </c>
      <c r="G17" s="21">
        <v>15</v>
      </c>
      <c r="H17" s="22">
        <f>F17*G17</f>
        <v>5093.88</v>
      </c>
    </row>
    <row r="18" spans="1:8" x14ac:dyDescent="0.3">
      <c r="A18" s="90">
        <v>2</v>
      </c>
      <c r="B18" s="17">
        <v>2</v>
      </c>
      <c r="C18" s="17"/>
      <c r="D18" s="26" t="s">
        <v>14</v>
      </c>
      <c r="E18" s="19" t="s">
        <v>15</v>
      </c>
      <c r="F18" s="124">
        <f>'Cubature 120'!B9</f>
        <v>45.4</v>
      </c>
      <c r="G18" s="21">
        <v>3</v>
      </c>
      <c r="H18" s="22">
        <f>F18*G18</f>
        <v>136.19999999999999</v>
      </c>
    </row>
    <row r="19" spans="1:8" x14ac:dyDescent="0.3">
      <c r="A19" s="90">
        <v>2</v>
      </c>
      <c r="B19" s="17">
        <v>3</v>
      </c>
      <c r="C19" s="17"/>
      <c r="D19" s="26" t="s">
        <v>16</v>
      </c>
      <c r="E19" s="19" t="s">
        <v>17</v>
      </c>
      <c r="F19" s="124">
        <f>'Cubature 120'!B10</f>
        <v>74.8</v>
      </c>
      <c r="G19" s="21">
        <v>13</v>
      </c>
      <c r="H19" s="22">
        <f>F19*G19</f>
        <v>972.4</v>
      </c>
    </row>
    <row r="20" spans="1:8" x14ac:dyDescent="0.3">
      <c r="A20" s="90">
        <v>2</v>
      </c>
      <c r="B20" s="17">
        <v>4</v>
      </c>
      <c r="C20" s="17"/>
      <c r="D20" s="18" t="s">
        <v>18</v>
      </c>
      <c r="E20" s="19"/>
      <c r="F20" s="125"/>
      <c r="G20" s="21"/>
      <c r="H20" s="22"/>
    </row>
    <row r="21" spans="1:8" x14ac:dyDescent="0.3">
      <c r="A21" s="90">
        <v>2</v>
      </c>
      <c r="B21" s="17">
        <v>4</v>
      </c>
      <c r="C21" s="19">
        <v>1</v>
      </c>
      <c r="D21" s="27" t="s">
        <v>57</v>
      </c>
      <c r="E21" s="19" t="s">
        <v>13</v>
      </c>
      <c r="F21" s="124">
        <f>'Cubature 120'!C16</f>
        <v>165.7359999999999</v>
      </c>
      <c r="G21" s="21">
        <v>18</v>
      </c>
      <c r="H21" s="22">
        <f>F21*G21</f>
        <v>2983.2479999999982</v>
      </c>
    </row>
    <row r="22" spans="1:8" x14ac:dyDescent="0.3">
      <c r="A22" s="90">
        <v>2</v>
      </c>
      <c r="B22" s="17">
        <v>4</v>
      </c>
      <c r="C22" s="19">
        <v>2</v>
      </c>
      <c r="D22" s="27" t="s">
        <v>19</v>
      </c>
      <c r="E22" s="19" t="s">
        <v>13</v>
      </c>
      <c r="F22" s="124">
        <f>'Cubature 120'!C17</f>
        <v>7.48</v>
      </c>
      <c r="G22" s="21">
        <v>45</v>
      </c>
      <c r="H22" s="22">
        <f>F22*G22</f>
        <v>336.6</v>
      </c>
    </row>
    <row r="23" spans="1:8" x14ac:dyDescent="0.3">
      <c r="A23" s="90">
        <v>2</v>
      </c>
      <c r="B23" s="17">
        <v>5</v>
      </c>
      <c r="C23" s="17"/>
      <c r="D23" s="18" t="s">
        <v>20</v>
      </c>
      <c r="E23" s="19" t="s">
        <v>13</v>
      </c>
      <c r="F23" s="124">
        <f>'Cubature 120'!B7</f>
        <v>339.59199999999998</v>
      </c>
      <c r="G23" s="21">
        <v>10</v>
      </c>
      <c r="H23" s="22">
        <f>F23*G23</f>
        <v>3395.92</v>
      </c>
    </row>
    <row r="24" spans="1:8" x14ac:dyDescent="0.3">
      <c r="A24" s="90">
        <v>2</v>
      </c>
      <c r="B24" s="17">
        <v>6</v>
      </c>
      <c r="C24" s="17"/>
      <c r="D24" s="18" t="s">
        <v>21</v>
      </c>
      <c r="E24" s="19" t="s">
        <v>17</v>
      </c>
      <c r="F24" s="124">
        <f>'Cubature 120'!B10</f>
        <v>74.8</v>
      </c>
      <c r="G24" s="21">
        <v>5</v>
      </c>
      <c r="H24" s="22">
        <f>F24*G24</f>
        <v>374</v>
      </c>
    </row>
    <row r="25" spans="1:8" ht="15.75" thickBot="1" x14ac:dyDescent="0.35">
      <c r="A25" s="58"/>
      <c r="B25" s="37"/>
      <c r="D25" s="38"/>
      <c r="E25" s="64"/>
      <c r="F25" s="68"/>
      <c r="G25" s="67"/>
      <c r="H25" s="122"/>
    </row>
    <row r="26" spans="1:8" ht="15.75" thickBot="1" x14ac:dyDescent="0.35">
      <c r="A26" s="23"/>
      <c r="B26" s="14"/>
      <c r="C26" s="14"/>
      <c r="D26" s="14" t="s">
        <v>22</v>
      </c>
      <c r="E26" s="14"/>
      <c r="F26" s="14"/>
      <c r="G26" s="28"/>
      <c r="H26" s="65">
        <f>SUM(H27:H33)</f>
        <v>15468.4</v>
      </c>
    </row>
    <row r="27" spans="1:8" ht="26.2" x14ac:dyDescent="0.3">
      <c r="A27" s="90">
        <v>3</v>
      </c>
      <c r="B27" s="17">
        <v>1</v>
      </c>
      <c r="C27" s="30"/>
      <c r="D27" s="91" t="s">
        <v>25</v>
      </c>
      <c r="E27" s="31" t="s">
        <v>24</v>
      </c>
      <c r="F27" s="31">
        <v>2</v>
      </c>
      <c r="G27" s="127">
        <v>3500</v>
      </c>
      <c r="H27" s="32">
        <f>F27*G27</f>
        <v>7000</v>
      </c>
    </row>
    <row r="28" spans="1:8" x14ac:dyDescent="0.3">
      <c r="A28" s="90">
        <v>3</v>
      </c>
      <c r="B28" s="17">
        <v>2</v>
      </c>
      <c r="C28" s="30"/>
      <c r="D28" s="91" t="s">
        <v>23</v>
      </c>
      <c r="E28" s="31" t="s">
        <v>24</v>
      </c>
      <c r="F28" s="31">
        <v>3</v>
      </c>
      <c r="G28" s="127">
        <v>2000</v>
      </c>
      <c r="H28" s="32">
        <f>F28*G28</f>
        <v>6000</v>
      </c>
    </row>
    <row r="29" spans="1:8" x14ac:dyDescent="0.3">
      <c r="A29" s="90">
        <v>3</v>
      </c>
      <c r="B29" s="17">
        <v>3</v>
      </c>
      <c r="C29" s="30"/>
      <c r="D29" s="33" t="s">
        <v>26</v>
      </c>
      <c r="E29" s="19"/>
      <c r="F29" s="125"/>
      <c r="G29" s="21"/>
      <c r="H29" s="22"/>
    </row>
    <row r="30" spans="1:8" x14ac:dyDescent="0.3">
      <c r="A30" s="90">
        <v>3</v>
      </c>
      <c r="B30" s="17">
        <v>3</v>
      </c>
      <c r="C30" s="34">
        <v>1</v>
      </c>
      <c r="D30" s="27" t="s">
        <v>109</v>
      </c>
      <c r="E30" s="19" t="s">
        <v>17</v>
      </c>
      <c r="F30" s="124">
        <f>'Cubature 120'!D18</f>
        <v>74.8</v>
      </c>
      <c r="G30" s="21">
        <v>18</v>
      </c>
      <c r="H30" s="22">
        <f>F30*G30</f>
        <v>1346.3999999999999</v>
      </c>
    </row>
    <row r="31" spans="1:8" x14ac:dyDescent="0.3">
      <c r="A31" s="90">
        <v>3</v>
      </c>
      <c r="B31" s="17">
        <v>3</v>
      </c>
      <c r="C31" s="34">
        <v>2</v>
      </c>
      <c r="D31" s="27" t="s">
        <v>94</v>
      </c>
      <c r="E31" s="19" t="s">
        <v>17</v>
      </c>
      <c r="F31" s="124">
        <f>'Cubature 120'!D19</f>
        <v>74.8</v>
      </c>
      <c r="G31" s="21">
        <v>15</v>
      </c>
      <c r="H31" s="22">
        <f>F31*G31</f>
        <v>1122</v>
      </c>
    </row>
    <row r="32" spans="1:8" x14ac:dyDescent="0.3">
      <c r="A32" s="90">
        <v>3</v>
      </c>
      <c r="B32" s="17">
        <v>3</v>
      </c>
      <c r="C32" s="34">
        <v>3</v>
      </c>
      <c r="D32" s="27" t="s">
        <v>110</v>
      </c>
      <c r="E32" s="31" t="s">
        <v>111</v>
      </c>
      <c r="F32" s="126">
        <f>'Cubature 120'!D20</f>
        <v>0</v>
      </c>
      <c r="G32" s="21">
        <v>3</v>
      </c>
      <c r="H32" s="22">
        <f>F32*G32</f>
        <v>0</v>
      </c>
    </row>
    <row r="33" spans="1:8" ht="15.75" thickBot="1" x14ac:dyDescent="0.35">
      <c r="A33" s="35"/>
      <c r="B33" s="36"/>
      <c r="C33" s="37"/>
      <c r="D33" s="38"/>
      <c r="E33" s="39"/>
      <c r="F33" s="40"/>
      <c r="G33" s="41"/>
      <c r="H33" s="42"/>
    </row>
    <row r="34" spans="1:8" ht="15.75" thickBot="1" x14ac:dyDescent="0.35">
      <c r="A34" s="43"/>
      <c r="B34" s="44"/>
      <c r="C34" s="44"/>
      <c r="D34" s="44" t="s">
        <v>27</v>
      </c>
      <c r="E34" s="44"/>
      <c r="F34" s="44"/>
      <c r="G34" s="45"/>
      <c r="H34" s="65">
        <f>SUM(H35:H91)</f>
        <v>0</v>
      </c>
    </row>
    <row r="35" spans="1:8" hidden="1" x14ac:dyDescent="0.3">
      <c r="A35" s="90">
        <v>4</v>
      </c>
      <c r="B35" s="17">
        <v>1</v>
      </c>
      <c r="C35" s="17"/>
      <c r="D35" s="18" t="s">
        <v>67</v>
      </c>
      <c r="E35" s="19"/>
      <c r="F35" s="20"/>
      <c r="G35" s="21"/>
      <c r="H35" s="22"/>
    </row>
    <row r="36" spans="1:8" hidden="1" x14ac:dyDescent="0.3">
      <c r="A36" s="90">
        <v>4</v>
      </c>
      <c r="B36" s="17">
        <v>1</v>
      </c>
      <c r="C36" s="19">
        <v>1</v>
      </c>
      <c r="D36" s="27" t="s">
        <v>71</v>
      </c>
      <c r="E36" s="19" t="s">
        <v>15</v>
      </c>
      <c r="F36" s="20">
        <v>0</v>
      </c>
      <c r="G36" s="21">
        <v>8</v>
      </c>
      <c r="H36" s="22">
        <f>F36*G36</f>
        <v>0</v>
      </c>
    </row>
    <row r="37" spans="1:8" hidden="1" x14ac:dyDescent="0.3">
      <c r="A37" s="90">
        <v>4</v>
      </c>
      <c r="B37" s="17">
        <v>1</v>
      </c>
      <c r="C37" s="19">
        <v>2</v>
      </c>
      <c r="D37" s="27" t="s">
        <v>28</v>
      </c>
      <c r="E37" s="19" t="s">
        <v>15</v>
      </c>
      <c r="F37" s="20">
        <v>0</v>
      </c>
      <c r="G37" s="21">
        <v>0.5</v>
      </c>
      <c r="H37" s="22">
        <f>F37*G37</f>
        <v>0</v>
      </c>
    </row>
    <row r="38" spans="1:8" hidden="1" x14ac:dyDescent="0.3">
      <c r="A38" s="90"/>
      <c r="B38" s="17"/>
      <c r="C38" s="19"/>
      <c r="D38" s="27"/>
      <c r="E38" s="19"/>
      <c r="F38" s="20"/>
      <c r="G38" s="21"/>
      <c r="H38" s="22"/>
    </row>
    <row r="39" spans="1:8" x14ac:dyDescent="0.3">
      <c r="A39" s="90">
        <v>4</v>
      </c>
      <c r="B39" s="17">
        <v>2</v>
      </c>
      <c r="C39" s="19"/>
      <c r="D39" s="18" t="s">
        <v>60</v>
      </c>
      <c r="E39" s="19"/>
      <c r="F39" s="20"/>
      <c r="G39" s="21"/>
      <c r="H39" s="22"/>
    </row>
    <row r="40" spans="1:8" hidden="1" x14ac:dyDescent="0.3">
      <c r="A40" s="90">
        <v>4</v>
      </c>
      <c r="B40" s="17">
        <v>2</v>
      </c>
      <c r="C40" s="19">
        <v>1</v>
      </c>
      <c r="D40" s="27" t="s">
        <v>63</v>
      </c>
      <c r="E40" s="19" t="s">
        <v>31</v>
      </c>
      <c r="F40" s="20">
        <v>0</v>
      </c>
      <c r="G40" s="21">
        <v>150</v>
      </c>
      <c r="H40" s="22">
        <f t="shared" ref="H40:H44" si="0">F40*G40</f>
        <v>0</v>
      </c>
    </row>
    <row r="41" spans="1:8" x14ac:dyDescent="0.3">
      <c r="A41" s="90">
        <v>4</v>
      </c>
      <c r="B41" s="17">
        <v>2</v>
      </c>
      <c r="C41" s="19">
        <v>2</v>
      </c>
      <c r="D41" s="27" t="s">
        <v>64</v>
      </c>
      <c r="E41" s="19" t="s">
        <v>31</v>
      </c>
      <c r="F41" s="20"/>
      <c r="G41" s="21"/>
      <c r="H41" s="22"/>
    </row>
    <row r="42" spans="1:8" hidden="1" x14ac:dyDescent="0.3">
      <c r="A42" s="90">
        <v>4</v>
      </c>
      <c r="B42" s="17">
        <v>2</v>
      </c>
      <c r="C42" s="19">
        <v>3</v>
      </c>
      <c r="D42" s="27" t="s">
        <v>108</v>
      </c>
      <c r="E42" s="19" t="s">
        <v>31</v>
      </c>
      <c r="F42" s="20"/>
      <c r="G42" s="21"/>
      <c r="H42" s="22"/>
    </row>
    <row r="43" spans="1:8" x14ac:dyDescent="0.3">
      <c r="A43" s="90">
        <v>4</v>
      </c>
      <c r="B43" s="17">
        <v>2</v>
      </c>
      <c r="C43" s="19">
        <v>4</v>
      </c>
      <c r="D43" s="27" t="s">
        <v>65</v>
      </c>
      <c r="E43" s="19" t="s">
        <v>31</v>
      </c>
      <c r="F43" s="20"/>
      <c r="G43" s="21"/>
      <c r="H43" s="22"/>
    </row>
    <row r="44" spans="1:8" hidden="1" x14ac:dyDescent="0.3">
      <c r="A44" s="90">
        <v>4</v>
      </c>
      <c r="B44" s="17">
        <v>2</v>
      </c>
      <c r="C44" s="19">
        <v>5</v>
      </c>
      <c r="D44" s="27" t="s">
        <v>66</v>
      </c>
      <c r="E44" s="19" t="s">
        <v>31</v>
      </c>
      <c r="F44" s="20">
        <v>0</v>
      </c>
      <c r="G44" s="21">
        <v>150</v>
      </c>
      <c r="H44" s="22">
        <f t="shared" si="0"/>
        <v>0</v>
      </c>
    </row>
    <row r="45" spans="1:8" hidden="1" x14ac:dyDescent="0.3">
      <c r="A45" s="90"/>
      <c r="B45" s="17"/>
      <c r="C45" s="19"/>
      <c r="D45" s="27"/>
      <c r="E45" s="19"/>
      <c r="F45" s="20"/>
      <c r="G45" s="21"/>
      <c r="H45" s="22"/>
    </row>
    <row r="46" spans="1:8" hidden="1" x14ac:dyDescent="0.3">
      <c r="A46" s="90">
        <v>4</v>
      </c>
      <c r="B46" s="17">
        <v>3</v>
      </c>
      <c r="C46" s="17"/>
      <c r="D46" s="18" t="s">
        <v>29</v>
      </c>
      <c r="E46" s="19"/>
      <c r="F46" s="20"/>
      <c r="G46" s="21"/>
      <c r="H46" s="22"/>
    </row>
    <row r="47" spans="1:8" hidden="1" x14ac:dyDescent="0.3">
      <c r="A47" s="90">
        <v>4</v>
      </c>
      <c r="B47" s="17">
        <v>3</v>
      </c>
      <c r="C47" s="19">
        <v>1</v>
      </c>
      <c r="D47" s="27" t="s">
        <v>88</v>
      </c>
      <c r="E47" s="19" t="s">
        <v>31</v>
      </c>
      <c r="F47" s="20">
        <v>0</v>
      </c>
      <c r="G47" s="21">
        <v>100</v>
      </c>
      <c r="H47" s="22">
        <f>F47*G47</f>
        <v>0</v>
      </c>
    </row>
    <row r="48" spans="1:8" hidden="1" x14ac:dyDescent="0.3">
      <c r="A48" s="90">
        <v>4</v>
      </c>
      <c r="B48" s="17">
        <v>3</v>
      </c>
      <c r="C48" s="19">
        <v>2</v>
      </c>
      <c r="D48" s="27" t="s">
        <v>89</v>
      </c>
      <c r="E48" s="19" t="s">
        <v>31</v>
      </c>
      <c r="F48" s="20">
        <v>0</v>
      </c>
      <c r="G48" s="21">
        <v>100</v>
      </c>
      <c r="H48" s="22">
        <f t="shared" ref="H48:H50" si="1">F48*G48</f>
        <v>0</v>
      </c>
    </row>
    <row r="49" spans="1:8" hidden="1" x14ac:dyDescent="0.3">
      <c r="A49" s="90">
        <v>4</v>
      </c>
      <c r="B49" s="17">
        <v>3</v>
      </c>
      <c r="C49" s="19">
        <v>3</v>
      </c>
      <c r="D49" s="27" t="s">
        <v>90</v>
      </c>
      <c r="E49" s="19" t="s">
        <v>31</v>
      </c>
      <c r="F49" s="20">
        <v>0</v>
      </c>
      <c r="G49" s="21">
        <v>100</v>
      </c>
      <c r="H49" s="22">
        <f t="shared" si="1"/>
        <v>0</v>
      </c>
    </row>
    <row r="50" spans="1:8" hidden="1" x14ac:dyDescent="0.3">
      <c r="A50" s="90">
        <v>4</v>
      </c>
      <c r="B50" s="17">
        <v>3</v>
      </c>
      <c r="C50" s="19">
        <v>4</v>
      </c>
      <c r="D50" s="27" t="s">
        <v>91</v>
      </c>
      <c r="E50" s="19" t="s">
        <v>31</v>
      </c>
      <c r="F50" s="20">
        <v>0</v>
      </c>
      <c r="G50" s="21">
        <v>100</v>
      </c>
      <c r="H50" s="22">
        <f t="shared" si="1"/>
        <v>0</v>
      </c>
    </row>
    <row r="51" spans="1:8" hidden="1" x14ac:dyDescent="0.3">
      <c r="A51" s="90"/>
      <c r="B51" s="17"/>
      <c r="C51" s="19"/>
      <c r="D51" s="27"/>
      <c r="E51" s="19"/>
      <c r="F51" s="20"/>
      <c r="G51" s="21"/>
      <c r="H51" s="22"/>
    </row>
    <row r="52" spans="1:8" hidden="1" x14ac:dyDescent="0.3">
      <c r="A52" s="90">
        <v>4</v>
      </c>
      <c r="B52" s="17">
        <v>4</v>
      </c>
      <c r="C52" s="19"/>
      <c r="D52" s="18" t="s">
        <v>58</v>
      </c>
      <c r="E52" s="19"/>
      <c r="F52" s="20"/>
      <c r="G52" s="21"/>
      <c r="H52" s="22"/>
    </row>
    <row r="53" spans="1:8" hidden="1" x14ac:dyDescent="0.3">
      <c r="A53" s="90">
        <v>4</v>
      </c>
      <c r="B53" s="17">
        <v>4</v>
      </c>
      <c r="C53" s="19">
        <v>1</v>
      </c>
      <c r="D53" s="27" t="s">
        <v>72</v>
      </c>
      <c r="E53" s="19" t="s">
        <v>31</v>
      </c>
      <c r="F53" s="20">
        <v>0</v>
      </c>
      <c r="G53" s="21">
        <v>130</v>
      </c>
      <c r="H53" s="22">
        <f>F53*G53</f>
        <v>0</v>
      </c>
    </row>
    <row r="54" spans="1:8" hidden="1" x14ac:dyDescent="0.3">
      <c r="A54" s="90">
        <v>4</v>
      </c>
      <c r="B54" s="17">
        <v>4</v>
      </c>
      <c r="C54" s="19">
        <v>2</v>
      </c>
      <c r="D54" s="27" t="s">
        <v>73</v>
      </c>
      <c r="E54" s="19" t="s">
        <v>31</v>
      </c>
      <c r="F54" s="20">
        <v>0</v>
      </c>
      <c r="G54" s="21">
        <v>130</v>
      </c>
      <c r="H54" s="22">
        <f t="shared" ref="H54:H58" si="2">F54*G54</f>
        <v>0</v>
      </c>
    </row>
    <row r="55" spans="1:8" hidden="1" x14ac:dyDescent="0.3">
      <c r="A55" s="90">
        <v>4</v>
      </c>
      <c r="B55" s="17">
        <v>4</v>
      </c>
      <c r="C55" s="19">
        <v>3</v>
      </c>
      <c r="D55" s="27" t="s">
        <v>74</v>
      </c>
      <c r="E55" s="19" t="s">
        <v>31</v>
      </c>
      <c r="F55" s="20">
        <v>0</v>
      </c>
      <c r="G55" s="21">
        <v>130</v>
      </c>
      <c r="H55" s="22">
        <f t="shared" si="2"/>
        <v>0</v>
      </c>
    </row>
    <row r="56" spans="1:8" hidden="1" x14ac:dyDescent="0.3">
      <c r="A56" s="90">
        <v>4</v>
      </c>
      <c r="B56" s="17">
        <v>4</v>
      </c>
      <c r="C56" s="19">
        <v>4</v>
      </c>
      <c r="D56" s="27" t="s">
        <v>75</v>
      </c>
      <c r="E56" s="19" t="s">
        <v>31</v>
      </c>
      <c r="F56" s="20">
        <v>0</v>
      </c>
      <c r="G56" s="21">
        <v>140</v>
      </c>
      <c r="H56" s="22">
        <f t="shared" si="2"/>
        <v>0</v>
      </c>
    </row>
    <row r="57" spans="1:8" hidden="1" x14ac:dyDescent="0.3">
      <c r="A57" s="90">
        <v>4</v>
      </c>
      <c r="B57" s="17">
        <v>4</v>
      </c>
      <c r="C57" s="19">
        <v>5</v>
      </c>
      <c r="D57" s="27" t="s">
        <v>76</v>
      </c>
      <c r="E57" s="19" t="s">
        <v>31</v>
      </c>
      <c r="F57" s="20">
        <v>0</v>
      </c>
      <c r="G57" s="21">
        <v>130</v>
      </c>
      <c r="H57" s="22">
        <f t="shared" si="2"/>
        <v>0</v>
      </c>
    </row>
    <row r="58" spans="1:8" hidden="1" x14ac:dyDescent="0.3">
      <c r="A58" s="90">
        <v>4</v>
      </c>
      <c r="B58" s="17">
        <v>4</v>
      </c>
      <c r="C58" s="19">
        <v>6</v>
      </c>
      <c r="D58" s="27" t="s">
        <v>77</v>
      </c>
      <c r="E58" s="19" t="s">
        <v>31</v>
      </c>
      <c r="F58" s="20">
        <v>0</v>
      </c>
      <c r="G58" s="21">
        <v>140</v>
      </c>
      <c r="H58" s="22">
        <f t="shared" si="2"/>
        <v>0</v>
      </c>
    </row>
    <row r="59" spans="1:8" hidden="1" x14ac:dyDescent="0.3">
      <c r="A59" s="90"/>
      <c r="B59" s="17"/>
      <c r="C59" s="19"/>
      <c r="D59" s="27"/>
      <c r="E59" s="19"/>
      <c r="F59" s="20"/>
      <c r="G59" s="21"/>
      <c r="H59" s="22"/>
    </row>
    <row r="60" spans="1:8" hidden="1" x14ac:dyDescent="0.3">
      <c r="A60" s="90">
        <v>4</v>
      </c>
      <c r="B60" s="17">
        <v>5</v>
      </c>
      <c r="C60" s="19"/>
      <c r="D60" s="18" t="s">
        <v>68</v>
      </c>
      <c r="E60" s="19"/>
      <c r="F60" s="20"/>
      <c r="G60" s="21"/>
      <c r="H60" s="22"/>
    </row>
    <row r="61" spans="1:8" hidden="1" x14ac:dyDescent="0.3">
      <c r="A61" s="90">
        <v>4</v>
      </c>
      <c r="B61" s="17">
        <v>5</v>
      </c>
      <c r="C61" s="19">
        <v>1</v>
      </c>
      <c r="D61" s="27" t="s">
        <v>78</v>
      </c>
      <c r="E61" s="19" t="s">
        <v>31</v>
      </c>
      <c r="F61" s="20">
        <v>0</v>
      </c>
      <c r="G61" s="21">
        <v>410</v>
      </c>
      <c r="H61" s="22">
        <f>F61*G61</f>
        <v>0</v>
      </c>
    </row>
    <row r="62" spans="1:8" hidden="1" x14ac:dyDescent="0.3">
      <c r="A62" s="90">
        <v>4</v>
      </c>
      <c r="B62" s="17">
        <v>5</v>
      </c>
      <c r="C62" s="19">
        <v>2</v>
      </c>
      <c r="D62" s="27" t="s">
        <v>69</v>
      </c>
      <c r="E62" s="19" t="s">
        <v>31</v>
      </c>
      <c r="F62" s="20">
        <v>0</v>
      </c>
      <c r="G62" s="21">
        <v>250</v>
      </c>
      <c r="H62" s="22">
        <f t="shared" ref="H62:H63" si="3">F62*G62</f>
        <v>0</v>
      </c>
    </row>
    <row r="63" spans="1:8" hidden="1" x14ac:dyDescent="0.3">
      <c r="A63" s="90">
        <v>4</v>
      </c>
      <c r="B63" s="17">
        <v>5</v>
      </c>
      <c r="C63" s="19">
        <v>3</v>
      </c>
      <c r="D63" s="27" t="s">
        <v>70</v>
      </c>
      <c r="E63" s="19" t="s">
        <v>31</v>
      </c>
      <c r="F63" s="20">
        <v>0</v>
      </c>
      <c r="G63" s="21">
        <v>170</v>
      </c>
      <c r="H63" s="22">
        <f t="shared" si="3"/>
        <v>0</v>
      </c>
    </row>
    <row r="64" spans="1:8" hidden="1" x14ac:dyDescent="0.3">
      <c r="A64" s="90">
        <v>4</v>
      </c>
      <c r="B64" s="17">
        <v>5</v>
      </c>
      <c r="C64" s="19">
        <v>4</v>
      </c>
      <c r="D64" s="27" t="s">
        <v>79</v>
      </c>
      <c r="E64" s="19" t="s">
        <v>31</v>
      </c>
      <c r="F64" s="20">
        <v>0</v>
      </c>
      <c r="G64" s="21">
        <v>150</v>
      </c>
      <c r="H64" s="22">
        <f>F64*G64</f>
        <v>0</v>
      </c>
    </row>
    <row r="65" spans="1:8" hidden="1" x14ac:dyDescent="0.3">
      <c r="A65" s="90"/>
      <c r="B65" s="17"/>
      <c r="C65" s="19"/>
      <c r="D65" s="27"/>
      <c r="E65" s="19"/>
      <c r="F65" s="20"/>
      <c r="G65" s="21"/>
      <c r="H65" s="22"/>
    </row>
    <row r="66" spans="1:8" hidden="1" x14ac:dyDescent="0.3">
      <c r="A66" s="90">
        <v>4</v>
      </c>
      <c r="B66" s="17">
        <v>7</v>
      </c>
      <c r="C66" s="19"/>
      <c r="D66" s="18" t="s">
        <v>92</v>
      </c>
      <c r="E66" s="19"/>
      <c r="F66" s="20"/>
      <c r="G66" s="21"/>
      <c r="H66" s="22"/>
    </row>
    <row r="67" spans="1:8" hidden="1" x14ac:dyDescent="0.3">
      <c r="A67" s="90">
        <v>4</v>
      </c>
      <c r="B67" s="17">
        <v>7</v>
      </c>
      <c r="C67" s="19">
        <v>1</v>
      </c>
      <c r="D67" s="27" t="s">
        <v>80</v>
      </c>
      <c r="E67" s="19" t="s">
        <v>31</v>
      </c>
      <c r="F67" s="20">
        <v>0</v>
      </c>
      <c r="G67" s="21">
        <v>120</v>
      </c>
      <c r="H67" s="22">
        <f t="shared" ref="H67:H74" si="4">F67*G67</f>
        <v>0</v>
      </c>
    </row>
    <row r="68" spans="1:8" hidden="1" x14ac:dyDescent="0.3">
      <c r="A68" s="90">
        <v>4</v>
      </c>
      <c r="B68" s="17">
        <v>7</v>
      </c>
      <c r="C68" s="19">
        <v>2</v>
      </c>
      <c r="D68" s="27" t="s">
        <v>82</v>
      </c>
      <c r="E68" s="19" t="s">
        <v>31</v>
      </c>
      <c r="F68" s="20">
        <v>0</v>
      </c>
      <c r="G68" s="21">
        <v>100</v>
      </c>
      <c r="H68" s="22">
        <f t="shared" si="4"/>
        <v>0</v>
      </c>
    </row>
    <row r="69" spans="1:8" hidden="1" x14ac:dyDescent="0.3">
      <c r="A69" s="90">
        <v>4</v>
      </c>
      <c r="B69" s="17">
        <v>7</v>
      </c>
      <c r="C69" s="19">
        <v>3</v>
      </c>
      <c r="D69" s="27" t="s">
        <v>81</v>
      </c>
      <c r="E69" s="19" t="s">
        <v>31</v>
      </c>
      <c r="F69" s="20">
        <v>0</v>
      </c>
      <c r="G69" s="21">
        <v>100</v>
      </c>
      <c r="H69" s="22">
        <f t="shared" si="4"/>
        <v>0</v>
      </c>
    </row>
    <row r="70" spans="1:8" hidden="1" x14ac:dyDescent="0.3">
      <c r="A70" s="90">
        <v>4</v>
      </c>
      <c r="B70" s="17">
        <v>7</v>
      </c>
      <c r="C70" s="19">
        <v>4</v>
      </c>
      <c r="D70" s="27" t="s">
        <v>30</v>
      </c>
      <c r="E70" s="19" t="s">
        <v>31</v>
      </c>
      <c r="F70" s="20">
        <v>0</v>
      </c>
      <c r="G70" s="21">
        <v>100</v>
      </c>
      <c r="H70" s="22">
        <f t="shared" si="4"/>
        <v>0</v>
      </c>
    </row>
    <row r="71" spans="1:8" hidden="1" x14ac:dyDescent="0.3">
      <c r="A71" s="90">
        <v>4</v>
      </c>
      <c r="B71" s="17">
        <v>7</v>
      </c>
      <c r="C71" s="19">
        <v>5</v>
      </c>
      <c r="D71" s="27" t="s">
        <v>83</v>
      </c>
      <c r="E71" s="19" t="s">
        <v>31</v>
      </c>
      <c r="F71" s="20">
        <v>0</v>
      </c>
      <c r="G71" s="21">
        <v>50</v>
      </c>
      <c r="H71" s="22">
        <f t="shared" si="4"/>
        <v>0</v>
      </c>
    </row>
    <row r="72" spans="1:8" hidden="1" x14ac:dyDescent="0.3">
      <c r="A72" s="90">
        <v>4</v>
      </c>
      <c r="B72" s="17">
        <v>7</v>
      </c>
      <c r="C72" s="19">
        <v>6</v>
      </c>
      <c r="D72" s="27" t="s">
        <v>84</v>
      </c>
      <c r="E72" s="19" t="s">
        <v>31</v>
      </c>
      <c r="F72" s="20">
        <v>0</v>
      </c>
      <c r="G72" s="21">
        <v>50</v>
      </c>
      <c r="H72" s="22">
        <f t="shared" si="4"/>
        <v>0</v>
      </c>
    </row>
    <row r="73" spans="1:8" hidden="1" x14ac:dyDescent="0.3">
      <c r="A73" s="90">
        <v>4</v>
      </c>
      <c r="B73" s="17">
        <v>7</v>
      </c>
      <c r="C73" s="19">
        <v>7</v>
      </c>
      <c r="D73" s="27" t="s">
        <v>85</v>
      </c>
      <c r="E73" s="19" t="s">
        <v>31</v>
      </c>
      <c r="F73" s="20">
        <v>0</v>
      </c>
      <c r="G73" s="21">
        <v>50</v>
      </c>
      <c r="H73" s="22">
        <f t="shared" si="4"/>
        <v>0</v>
      </c>
    </row>
    <row r="74" spans="1:8" hidden="1" x14ac:dyDescent="0.3">
      <c r="A74" s="90">
        <v>4</v>
      </c>
      <c r="B74" s="17">
        <v>7</v>
      </c>
      <c r="C74" s="19">
        <v>8</v>
      </c>
      <c r="D74" s="27" t="s">
        <v>86</v>
      </c>
      <c r="E74" s="19" t="s">
        <v>31</v>
      </c>
      <c r="F74" s="20">
        <v>0</v>
      </c>
      <c r="G74" s="21">
        <v>50</v>
      </c>
      <c r="H74" s="22">
        <f t="shared" si="4"/>
        <v>0</v>
      </c>
    </row>
    <row r="75" spans="1:8" hidden="1" x14ac:dyDescent="0.3">
      <c r="A75" s="90"/>
      <c r="B75" s="17"/>
      <c r="C75" s="19"/>
      <c r="D75" s="27"/>
      <c r="E75" s="19"/>
      <c r="F75" s="20"/>
      <c r="G75" s="21"/>
      <c r="H75" s="22"/>
    </row>
    <row r="76" spans="1:8" hidden="1" x14ac:dyDescent="0.3">
      <c r="A76" s="90">
        <v>4</v>
      </c>
      <c r="B76" s="17">
        <v>8</v>
      </c>
      <c r="C76" s="19"/>
      <c r="D76" s="18" t="s">
        <v>87</v>
      </c>
      <c r="E76" s="19"/>
      <c r="F76" s="20"/>
      <c r="G76" s="21"/>
      <c r="H76" s="22"/>
    </row>
    <row r="77" spans="1:8" hidden="1" x14ac:dyDescent="0.3">
      <c r="A77" s="90">
        <v>4</v>
      </c>
      <c r="B77" s="17">
        <v>8</v>
      </c>
      <c r="C77" s="19">
        <v>1</v>
      </c>
      <c r="D77" s="27" t="s">
        <v>74</v>
      </c>
      <c r="E77" s="19" t="s">
        <v>31</v>
      </c>
      <c r="F77" s="20">
        <v>0</v>
      </c>
      <c r="G77" s="21">
        <v>100</v>
      </c>
      <c r="H77" s="22">
        <f t="shared" ref="H77:H78" si="5">F77*G77</f>
        <v>0</v>
      </c>
    </row>
    <row r="78" spans="1:8" hidden="1" x14ac:dyDescent="0.3">
      <c r="A78" s="90">
        <v>4</v>
      </c>
      <c r="B78" s="17">
        <v>8</v>
      </c>
      <c r="C78" s="19">
        <v>2</v>
      </c>
      <c r="D78" s="27" t="s">
        <v>77</v>
      </c>
      <c r="E78" s="19" t="s">
        <v>31</v>
      </c>
      <c r="F78" s="20">
        <v>0</v>
      </c>
      <c r="G78" s="21">
        <v>100</v>
      </c>
      <c r="H78" s="22">
        <f t="shared" si="5"/>
        <v>0</v>
      </c>
    </row>
    <row r="79" spans="1:8" hidden="1" x14ac:dyDescent="0.3">
      <c r="A79" s="90"/>
      <c r="B79" s="17"/>
      <c r="C79" s="19"/>
      <c r="D79" s="27"/>
      <c r="E79" s="19"/>
      <c r="F79" s="20"/>
      <c r="G79" s="21"/>
      <c r="H79" s="22"/>
    </row>
    <row r="80" spans="1:8" hidden="1" x14ac:dyDescent="0.3">
      <c r="A80" s="90">
        <v>4</v>
      </c>
      <c r="B80" s="17">
        <v>9</v>
      </c>
      <c r="C80" s="19"/>
      <c r="D80" s="59" t="s">
        <v>59</v>
      </c>
      <c r="E80" s="19"/>
      <c r="F80" s="20"/>
      <c r="G80" s="21"/>
      <c r="H80" s="22"/>
    </row>
    <row r="81" spans="1:8" hidden="1" x14ac:dyDescent="0.3">
      <c r="A81" s="90">
        <v>4</v>
      </c>
      <c r="B81" s="17">
        <v>9</v>
      </c>
      <c r="C81" s="19">
        <v>1</v>
      </c>
      <c r="D81" s="60" t="s">
        <v>30</v>
      </c>
      <c r="E81" s="19" t="s">
        <v>31</v>
      </c>
      <c r="F81" s="20">
        <v>0</v>
      </c>
      <c r="G81" s="62">
        <v>210</v>
      </c>
      <c r="H81" s="22">
        <f t="shared" ref="H81" si="6">F81*G81</f>
        <v>0</v>
      </c>
    </row>
    <row r="82" spans="1:8" hidden="1" x14ac:dyDescent="0.3">
      <c r="A82" s="90"/>
      <c r="B82" s="17"/>
      <c r="C82" s="19"/>
      <c r="D82" s="27"/>
      <c r="E82" s="19"/>
      <c r="F82" s="20"/>
      <c r="G82" s="21"/>
      <c r="H82" s="22"/>
    </row>
    <row r="83" spans="1:8" hidden="1" x14ac:dyDescent="0.3">
      <c r="A83" s="90">
        <v>4</v>
      </c>
      <c r="B83" s="17">
        <v>10</v>
      </c>
      <c r="C83" s="19"/>
      <c r="D83" s="18" t="s">
        <v>95</v>
      </c>
      <c r="E83" s="19"/>
      <c r="F83" s="20"/>
      <c r="G83" s="21"/>
      <c r="H83" s="22"/>
    </row>
    <row r="84" spans="1:8" hidden="1" x14ac:dyDescent="0.3">
      <c r="A84" s="90">
        <v>4</v>
      </c>
      <c r="B84" s="17">
        <v>10</v>
      </c>
      <c r="C84" s="19">
        <v>1</v>
      </c>
      <c r="D84" s="27" t="s">
        <v>96</v>
      </c>
      <c r="E84" s="19" t="s">
        <v>31</v>
      </c>
      <c r="F84" s="20">
        <v>0</v>
      </c>
      <c r="G84" s="21">
        <v>400</v>
      </c>
      <c r="H84" s="22">
        <f t="shared" ref="H84" si="7">F84*G84</f>
        <v>0</v>
      </c>
    </row>
    <row r="85" spans="1:8" hidden="1" x14ac:dyDescent="0.3">
      <c r="A85" s="90"/>
      <c r="B85" s="17"/>
      <c r="C85" s="19"/>
      <c r="D85" s="27"/>
      <c r="E85" s="19"/>
      <c r="F85" s="20"/>
      <c r="G85" s="21"/>
      <c r="H85" s="22"/>
    </row>
    <row r="86" spans="1:8" ht="26.2" hidden="1" x14ac:dyDescent="0.3">
      <c r="A86" s="90">
        <v>4</v>
      </c>
      <c r="B86" s="17">
        <v>11</v>
      </c>
      <c r="C86" s="19"/>
      <c r="D86" s="26" t="s">
        <v>62</v>
      </c>
      <c r="E86" s="19"/>
      <c r="F86" s="20"/>
      <c r="G86" s="21"/>
      <c r="H86" s="22"/>
    </row>
    <row r="87" spans="1:8" hidden="1" x14ac:dyDescent="0.3">
      <c r="A87" s="90">
        <v>4</v>
      </c>
      <c r="B87" s="17">
        <v>11</v>
      </c>
      <c r="C87" s="19">
        <v>1</v>
      </c>
      <c r="D87" s="27" t="s">
        <v>30</v>
      </c>
      <c r="E87" s="19" t="s">
        <v>31</v>
      </c>
      <c r="F87" s="20">
        <v>0</v>
      </c>
      <c r="G87" s="21">
        <f>1650+200+500</f>
        <v>2350</v>
      </c>
      <c r="H87" s="22">
        <f t="shared" ref="H87" si="8">F87*G87</f>
        <v>0</v>
      </c>
    </row>
    <row r="88" spans="1:8" hidden="1" x14ac:dyDescent="0.3">
      <c r="A88" s="90"/>
      <c r="B88" s="17"/>
      <c r="C88" s="19"/>
      <c r="D88" s="27"/>
      <c r="E88" s="19"/>
      <c r="F88" s="20"/>
      <c r="G88" s="21"/>
      <c r="H88" s="22"/>
    </row>
    <row r="89" spans="1:8" ht="26.2" hidden="1" x14ac:dyDescent="0.3">
      <c r="A89" s="90">
        <v>4</v>
      </c>
      <c r="B89" s="17">
        <v>12</v>
      </c>
      <c r="C89" s="19"/>
      <c r="D89" s="26" t="s">
        <v>93</v>
      </c>
      <c r="E89" s="19"/>
      <c r="F89" s="20"/>
      <c r="G89" s="21"/>
      <c r="H89" s="22"/>
    </row>
    <row r="90" spans="1:8" hidden="1" x14ac:dyDescent="0.3">
      <c r="A90" s="90">
        <v>4</v>
      </c>
      <c r="B90" s="17">
        <v>12</v>
      </c>
      <c r="C90" s="19">
        <v>1</v>
      </c>
      <c r="D90" s="60" t="s">
        <v>97</v>
      </c>
      <c r="E90" s="19" t="s">
        <v>31</v>
      </c>
      <c r="F90" s="20">
        <v>0</v>
      </c>
      <c r="G90" s="21">
        <f>50+100+20+20</f>
        <v>190</v>
      </c>
      <c r="H90" s="22">
        <f t="shared" ref="H90" si="9">F90*G90</f>
        <v>0</v>
      </c>
    </row>
    <row r="91" spans="1:8" ht="15.75" thickBot="1" x14ac:dyDescent="0.35">
      <c r="A91" s="58"/>
      <c r="B91" s="36"/>
      <c r="C91" s="64"/>
      <c r="D91" s="60"/>
      <c r="E91" s="39"/>
      <c r="F91" s="64"/>
      <c r="G91" s="63"/>
      <c r="H91" s="42"/>
    </row>
    <row r="92" spans="1:8" ht="15.75" thickBot="1" x14ac:dyDescent="0.35">
      <c r="A92" s="23"/>
      <c r="B92" s="14"/>
      <c r="C92" s="14"/>
      <c r="D92" s="14" t="s">
        <v>32</v>
      </c>
      <c r="E92" s="14"/>
      <c r="F92" s="14"/>
      <c r="G92" s="28"/>
      <c r="H92" s="29">
        <f>SUM(H93:H102)</f>
        <v>10000</v>
      </c>
    </row>
    <row r="93" spans="1:8" x14ac:dyDescent="0.3">
      <c r="A93" s="61">
        <v>5</v>
      </c>
      <c r="B93" s="10">
        <v>1</v>
      </c>
      <c r="C93" s="47"/>
      <c r="D93" s="72" t="s">
        <v>101</v>
      </c>
      <c r="E93" s="48"/>
      <c r="F93" s="48"/>
      <c r="G93" s="49"/>
      <c r="H93" s="50"/>
    </row>
    <row r="94" spans="1:8" ht="50.4" x14ac:dyDescent="0.3">
      <c r="A94" s="90">
        <v>5</v>
      </c>
      <c r="B94" s="17">
        <v>1</v>
      </c>
      <c r="C94" s="31">
        <v>1</v>
      </c>
      <c r="D94" s="91" t="s">
        <v>122</v>
      </c>
      <c r="E94" s="92" t="s">
        <v>31</v>
      </c>
      <c r="F94" s="123">
        <v>1</v>
      </c>
      <c r="G94" s="62">
        <v>10000</v>
      </c>
      <c r="H94" s="32">
        <f>F94*G94</f>
        <v>10000</v>
      </c>
    </row>
    <row r="95" spans="1:8" ht="50.4" x14ac:dyDescent="0.3">
      <c r="A95" s="90">
        <v>5</v>
      </c>
      <c r="B95" s="17">
        <v>1</v>
      </c>
      <c r="C95" s="31">
        <v>1</v>
      </c>
      <c r="D95" s="91" t="s">
        <v>120</v>
      </c>
      <c r="E95" s="92" t="s">
        <v>31</v>
      </c>
      <c r="F95" s="123">
        <v>0</v>
      </c>
      <c r="G95" s="62">
        <v>8000</v>
      </c>
      <c r="H95" s="32">
        <f>F95*G95</f>
        <v>0</v>
      </c>
    </row>
    <row r="96" spans="1:8" ht="50.4" x14ac:dyDescent="0.3">
      <c r="A96" s="90">
        <v>5</v>
      </c>
      <c r="B96" s="17">
        <v>1</v>
      </c>
      <c r="C96" s="31">
        <v>1</v>
      </c>
      <c r="D96" s="91" t="s">
        <v>121</v>
      </c>
      <c r="E96" s="92" t="s">
        <v>31</v>
      </c>
      <c r="F96" s="123">
        <v>0</v>
      </c>
      <c r="G96" s="62">
        <v>7000</v>
      </c>
      <c r="H96" s="32">
        <f>F96*G96</f>
        <v>0</v>
      </c>
    </row>
    <row r="97" spans="1:12" x14ac:dyDescent="0.3">
      <c r="A97" s="90">
        <v>5</v>
      </c>
      <c r="B97" s="17">
        <v>1</v>
      </c>
      <c r="C97" s="31">
        <v>2</v>
      </c>
      <c r="D97" s="91" t="s">
        <v>99</v>
      </c>
      <c r="E97" s="92" t="s">
        <v>31</v>
      </c>
      <c r="F97" s="92"/>
      <c r="G97" s="51"/>
      <c r="H97" s="32"/>
    </row>
    <row r="98" spans="1:12" ht="51.05" x14ac:dyDescent="0.3">
      <c r="A98" s="90">
        <v>5</v>
      </c>
      <c r="B98" s="17">
        <v>1</v>
      </c>
      <c r="C98" s="20">
        <v>3</v>
      </c>
      <c r="D98" s="91" t="s">
        <v>102</v>
      </c>
      <c r="E98" s="92" t="s">
        <v>31</v>
      </c>
      <c r="F98" s="92"/>
      <c r="G98" s="51"/>
      <c r="H98" s="32"/>
    </row>
    <row r="99" spans="1:12" x14ac:dyDescent="0.3">
      <c r="A99" s="66">
        <v>5</v>
      </c>
      <c r="B99" s="17">
        <v>1</v>
      </c>
      <c r="C99" s="31">
        <v>4</v>
      </c>
      <c r="D99" s="91" t="s">
        <v>100</v>
      </c>
      <c r="E99" s="92" t="s">
        <v>31</v>
      </c>
      <c r="F99" s="92"/>
      <c r="G99" s="51"/>
      <c r="H99" s="32"/>
    </row>
    <row r="100" spans="1:12" x14ac:dyDescent="0.3">
      <c r="A100" s="90">
        <v>5</v>
      </c>
      <c r="B100" s="17">
        <v>1</v>
      </c>
      <c r="C100" s="31">
        <v>5</v>
      </c>
      <c r="D100" s="91" t="s">
        <v>33</v>
      </c>
      <c r="E100" s="92" t="s">
        <v>31</v>
      </c>
      <c r="F100" s="92"/>
      <c r="G100" s="51"/>
      <c r="H100" s="32"/>
    </row>
    <row r="101" spans="1:12" ht="38" x14ac:dyDescent="0.3">
      <c r="A101" s="90">
        <v>5</v>
      </c>
      <c r="B101" s="17">
        <v>2</v>
      </c>
      <c r="C101" s="46"/>
      <c r="D101" s="91" t="s">
        <v>107</v>
      </c>
      <c r="E101" s="92" t="s">
        <v>31</v>
      </c>
      <c r="F101" s="92"/>
      <c r="G101" s="51"/>
      <c r="H101" s="32"/>
    </row>
    <row r="102" spans="1:12" ht="15.75" thickBot="1" x14ac:dyDescent="0.35">
      <c r="A102" s="58"/>
      <c r="B102" s="36"/>
      <c r="C102" s="36"/>
      <c r="D102" s="52"/>
      <c r="E102" s="53"/>
      <c r="F102" s="53"/>
      <c r="G102" s="54"/>
      <c r="H102" s="42"/>
    </row>
    <row r="103" spans="1:12" ht="15.75" thickBot="1" x14ac:dyDescent="0.35"/>
    <row r="104" spans="1:12" ht="15.75" thickBot="1" x14ac:dyDescent="0.35">
      <c r="D104" s="188" t="s">
        <v>103</v>
      </c>
      <c r="E104" s="189"/>
      <c r="F104" s="189"/>
      <c r="G104" s="189"/>
      <c r="H104" s="190"/>
    </row>
    <row r="105" spans="1:12" x14ac:dyDescent="0.3">
      <c r="D105" s="73" t="str">
        <f>D8</f>
        <v>I - INSTALLATION DE CHANTIER</v>
      </c>
      <c r="E105" s="179">
        <f>H8</f>
        <v>0</v>
      </c>
      <c r="F105" s="180"/>
      <c r="G105" s="180"/>
      <c r="H105" s="181"/>
    </row>
    <row r="106" spans="1:12" x14ac:dyDescent="0.3">
      <c r="D106" s="74" t="str">
        <f>D16</f>
        <v>II - TERRASSEMENT</v>
      </c>
      <c r="E106" s="173">
        <f>H16</f>
        <v>13292.247999999998</v>
      </c>
      <c r="F106" s="174"/>
      <c r="G106" s="174"/>
      <c r="H106" s="175"/>
    </row>
    <row r="107" spans="1:12" x14ac:dyDescent="0.3">
      <c r="D107" s="74" t="str">
        <f>D26</f>
        <v>III - GENIE CIVIL ET REFECTION</v>
      </c>
      <c r="E107" s="173">
        <f>H26</f>
        <v>15468.4</v>
      </c>
      <c r="F107" s="174"/>
      <c r="G107" s="174"/>
      <c r="H107" s="175"/>
    </row>
    <row r="108" spans="1:12" x14ac:dyDescent="0.3">
      <c r="D108" s="74" t="str">
        <f>D34</f>
        <v>IV - EQUIPEMENT HYDRAULIQUE</v>
      </c>
      <c r="E108" s="173">
        <f>H34</f>
        <v>0</v>
      </c>
      <c r="F108" s="174"/>
      <c r="G108" s="174"/>
      <c r="H108" s="175"/>
    </row>
    <row r="109" spans="1:12" ht="15.75" thickBot="1" x14ac:dyDescent="0.35">
      <c r="D109" s="75" t="str">
        <f>D92</f>
        <v>V - CITERNE DE STOSKAGE ET ACCESSOIRES</v>
      </c>
      <c r="E109" s="182">
        <f>H92</f>
        <v>10000</v>
      </c>
      <c r="F109" s="183"/>
      <c r="G109" s="183"/>
      <c r="H109" s="184"/>
    </row>
    <row r="110" spans="1:12" x14ac:dyDescent="0.3">
      <c r="D110" s="76" t="s">
        <v>35</v>
      </c>
      <c r="E110" s="185">
        <f>SUM(E105:H109)</f>
        <v>38760.648000000001</v>
      </c>
      <c r="F110" s="186"/>
      <c r="G110" s="186"/>
      <c r="H110" s="187"/>
      <c r="I110" s="128"/>
      <c r="J110" s="129"/>
      <c r="K110" s="129"/>
      <c r="L110" s="129"/>
    </row>
    <row r="111" spans="1:12" x14ac:dyDescent="0.3">
      <c r="D111" s="76" t="s">
        <v>98</v>
      </c>
      <c r="E111" s="173">
        <f>E110*0.2</f>
        <v>7752.1296000000002</v>
      </c>
      <c r="F111" s="174"/>
      <c r="G111" s="174"/>
      <c r="H111" s="175"/>
    </row>
    <row r="112" spans="1:12" ht="15.75" thickBot="1" x14ac:dyDescent="0.35">
      <c r="D112" s="76" t="s">
        <v>36</v>
      </c>
      <c r="E112" s="176">
        <f>E110+E111</f>
        <v>46512.777600000001</v>
      </c>
      <c r="F112" s="177"/>
      <c r="G112" s="177"/>
      <c r="H112" s="178"/>
    </row>
  </sheetData>
  <mergeCells count="14">
    <mergeCell ref="D104:H104"/>
    <mergeCell ref="A1:H1"/>
    <mergeCell ref="A2:H2"/>
    <mergeCell ref="A3:H3"/>
    <mergeCell ref="A5:H5"/>
    <mergeCell ref="A7:C7"/>
    <mergeCell ref="E111:H111"/>
    <mergeCell ref="E112:H112"/>
    <mergeCell ref="E105:H105"/>
    <mergeCell ref="E106:H106"/>
    <mergeCell ref="E107:H107"/>
    <mergeCell ref="E108:H108"/>
    <mergeCell ref="E109:H109"/>
    <mergeCell ref="E110:H1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&amp;L&amp;8Commune de Varennes ChangyReforcement de la défense incendie -AVP&amp;C&amp;8Chiffrage secteur 1Etabli le 8 avril 2016&amp;R&amp;8Cabinet Merlin&amp;F]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9"/>
  <sheetViews>
    <sheetView workbookViewId="0">
      <selection activeCell="K33" sqref="K33"/>
    </sheetView>
  </sheetViews>
  <sheetFormatPr baseColWidth="10" defaultRowHeight="15.05" x14ac:dyDescent="0.3"/>
  <cols>
    <col min="1" max="1" width="35.6640625" customWidth="1"/>
    <col min="2" max="2" width="14.109375" customWidth="1"/>
    <col min="3" max="4" width="12.44140625" bestFit="1" customWidth="1"/>
    <col min="5" max="5" width="12.44140625" customWidth="1"/>
    <col min="6" max="255" width="11.44140625"/>
    <col min="256" max="256" width="34.88671875" bestFit="1" customWidth="1"/>
    <col min="257" max="257" width="11.5546875" customWidth="1"/>
    <col min="258" max="259" width="12.44140625" bestFit="1" customWidth="1"/>
    <col min="260" max="260" width="11.44140625"/>
    <col min="261" max="261" width="17.44140625" bestFit="1" customWidth="1"/>
    <col min="262" max="511" width="11.44140625"/>
    <col min="512" max="512" width="34.88671875" bestFit="1" customWidth="1"/>
    <col min="513" max="513" width="11.5546875" customWidth="1"/>
    <col min="514" max="515" width="12.44140625" bestFit="1" customWidth="1"/>
    <col min="516" max="516" width="11.44140625"/>
    <col min="517" max="517" width="17.44140625" bestFit="1" customWidth="1"/>
    <col min="518" max="767" width="11.44140625"/>
    <col min="768" max="768" width="34.88671875" bestFit="1" customWidth="1"/>
    <col min="769" max="769" width="11.5546875" customWidth="1"/>
    <col min="770" max="771" width="12.44140625" bestFit="1" customWidth="1"/>
    <col min="772" max="772" width="11.44140625"/>
    <col min="773" max="773" width="17.44140625" bestFit="1" customWidth="1"/>
    <col min="774" max="1023" width="11.44140625"/>
    <col min="1024" max="1024" width="34.88671875" bestFit="1" customWidth="1"/>
    <col min="1025" max="1025" width="11.5546875" customWidth="1"/>
    <col min="1026" max="1027" width="12.44140625" bestFit="1" customWidth="1"/>
    <col min="1028" max="1028" width="11.44140625"/>
    <col min="1029" max="1029" width="17.44140625" bestFit="1" customWidth="1"/>
    <col min="1030" max="1279" width="11.44140625"/>
    <col min="1280" max="1280" width="34.88671875" bestFit="1" customWidth="1"/>
    <col min="1281" max="1281" width="11.5546875" customWidth="1"/>
    <col min="1282" max="1283" width="12.44140625" bestFit="1" customWidth="1"/>
    <col min="1284" max="1284" width="11.44140625"/>
    <col min="1285" max="1285" width="17.44140625" bestFit="1" customWidth="1"/>
    <col min="1286" max="1535" width="11.44140625"/>
    <col min="1536" max="1536" width="34.88671875" bestFit="1" customWidth="1"/>
    <col min="1537" max="1537" width="11.5546875" customWidth="1"/>
    <col min="1538" max="1539" width="12.44140625" bestFit="1" customWidth="1"/>
    <col min="1540" max="1540" width="11.44140625"/>
    <col min="1541" max="1541" width="17.44140625" bestFit="1" customWidth="1"/>
    <col min="1542" max="1791" width="11.44140625"/>
    <col min="1792" max="1792" width="34.88671875" bestFit="1" customWidth="1"/>
    <col min="1793" max="1793" width="11.5546875" customWidth="1"/>
    <col min="1794" max="1795" width="12.44140625" bestFit="1" customWidth="1"/>
    <col min="1796" max="1796" width="11.44140625"/>
    <col min="1797" max="1797" width="17.44140625" bestFit="1" customWidth="1"/>
    <col min="1798" max="2047" width="11.44140625"/>
    <col min="2048" max="2048" width="34.88671875" bestFit="1" customWidth="1"/>
    <col min="2049" max="2049" width="11.5546875" customWidth="1"/>
    <col min="2050" max="2051" width="12.44140625" bestFit="1" customWidth="1"/>
    <col min="2052" max="2052" width="11.44140625"/>
    <col min="2053" max="2053" width="17.44140625" bestFit="1" customWidth="1"/>
    <col min="2054" max="2303" width="11.44140625"/>
    <col min="2304" max="2304" width="34.88671875" bestFit="1" customWidth="1"/>
    <col min="2305" max="2305" width="11.5546875" customWidth="1"/>
    <col min="2306" max="2307" width="12.44140625" bestFit="1" customWidth="1"/>
    <col min="2308" max="2308" width="11.44140625"/>
    <col min="2309" max="2309" width="17.44140625" bestFit="1" customWidth="1"/>
    <col min="2310" max="2559" width="11.44140625"/>
    <col min="2560" max="2560" width="34.88671875" bestFit="1" customWidth="1"/>
    <col min="2561" max="2561" width="11.5546875" customWidth="1"/>
    <col min="2562" max="2563" width="12.44140625" bestFit="1" customWidth="1"/>
    <col min="2564" max="2564" width="11.44140625"/>
    <col min="2565" max="2565" width="17.44140625" bestFit="1" customWidth="1"/>
    <col min="2566" max="2815" width="11.44140625"/>
    <col min="2816" max="2816" width="34.88671875" bestFit="1" customWidth="1"/>
    <col min="2817" max="2817" width="11.5546875" customWidth="1"/>
    <col min="2818" max="2819" width="12.44140625" bestFit="1" customWidth="1"/>
    <col min="2820" max="2820" width="11.44140625"/>
    <col min="2821" max="2821" width="17.44140625" bestFit="1" customWidth="1"/>
    <col min="2822" max="3071" width="11.44140625"/>
    <col min="3072" max="3072" width="34.88671875" bestFit="1" customWidth="1"/>
    <col min="3073" max="3073" width="11.5546875" customWidth="1"/>
    <col min="3074" max="3075" width="12.44140625" bestFit="1" customWidth="1"/>
    <col min="3076" max="3076" width="11.44140625"/>
    <col min="3077" max="3077" width="17.44140625" bestFit="1" customWidth="1"/>
    <col min="3078" max="3327" width="11.44140625"/>
    <col min="3328" max="3328" width="34.88671875" bestFit="1" customWidth="1"/>
    <col min="3329" max="3329" width="11.5546875" customWidth="1"/>
    <col min="3330" max="3331" width="12.44140625" bestFit="1" customWidth="1"/>
    <col min="3332" max="3332" width="11.44140625"/>
    <col min="3333" max="3333" width="17.44140625" bestFit="1" customWidth="1"/>
    <col min="3334" max="3583" width="11.44140625"/>
    <col min="3584" max="3584" width="34.88671875" bestFit="1" customWidth="1"/>
    <col min="3585" max="3585" width="11.5546875" customWidth="1"/>
    <col min="3586" max="3587" width="12.44140625" bestFit="1" customWidth="1"/>
    <col min="3588" max="3588" width="11.44140625"/>
    <col min="3589" max="3589" width="17.44140625" bestFit="1" customWidth="1"/>
    <col min="3590" max="3839" width="11.44140625"/>
    <col min="3840" max="3840" width="34.88671875" bestFit="1" customWidth="1"/>
    <col min="3841" max="3841" width="11.5546875" customWidth="1"/>
    <col min="3842" max="3843" width="12.44140625" bestFit="1" customWidth="1"/>
    <col min="3844" max="3844" width="11.44140625"/>
    <col min="3845" max="3845" width="17.44140625" bestFit="1" customWidth="1"/>
    <col min="3846" max="4095" width="11.44140625"/>
    <col min="4096" max="4096" width="34.88671875" bestFit="1" customWidth="1"/>
    <col min="4097" max="4097" width="11.5546875" customWidth="1"/>
    <col min="4098" max="4099" width="12.44140625" bestFit="1" customWidth="1"/>
    <col min="4100" max="4100" width="11.44140625"/>
    <col min="4101" max="4101" width="17.44140625" bestFit="1" customWidth="1"/>
    <col min="4102" max="4351" width="11.44140625"/>
    <col min="4352" max="4352" width="34.88671875" bestFit="1" customWidth="1"/>
    <col min="4353" max="4353" width="11.5546875" customWidth="1"/>
    <col min="4354" max="4355" width="12.44140625" bestFit="1" customWidth="1"/>
    <col min="4356" max="4356" width="11.44140625"/>
    <col min="4357" max="4357" width="17.44140625" bestFit="1" customWidth="1"/>
    <col min="4358" max="4607" width="11.44140625"/>
    <col min="4608" max="4608" width="34.88671875" bestFit="1" customWidth="1"/>
    <col min="4609" max="4609" width="11.5546875" customWidth="1"/>
    <col min="4610" max="4611" width="12.44140625" bestFit="1" customWidth="1"/>
    <col min="4612" max="4612" width="11.44140625"/>
    <col min="4613" max="4613" width="17.44140625" bestFit="1" customWidth="1"/>
    <col min="4614" max="4863" width="11.44140625"/>
    <col min="4864" max="4864" width="34.88671875" bestFit="1" customWidth="1"/>
    <col min="4865" max="4865" width="11.5546875" customWidth="1"/>
    <col min="4866" max="4867" width="12.44140625" bestFit="1" customWidth="1"/>
    <col min="4868" max="4868" width="11.44140625"/>
    <col min="4869" max="4869" width="17.44140625" bestFit="1" customWidth="1"/>
    <col min="4870" max="5119" width="11.44140625"/>
    <col min="5120" max="5120" width="34.88671875" bestFit="1" customWidth="1"/>
    <col min="5121" max="5121" width="11.5546875" customWidth="1"/>
    <col min="5122" max="5123" width="12.44140625" bestFit="1" customWidth="1"/>
    <col min="5124" max="5124" width="11.44140625"/>
    <col min="5125" max="5125" width="17.44140625" bestFit="1" customWidth="1"/>
    <col min="5126" max="5375" width="11.44140625"/>
    <col min="5376" max="5376" width="34.88671875" bestFit="1" customWidth="1"/>
    <col min="5377" max="5377" width="11.5546875" customWidth="1"/>
    <col min="5378" max="5379" width="12.44140625" bestFit="1" customWidth="1"/>
    <col min="5380" max="5380" width="11.44140625"/>
    <col min="5381" max="5381" width="17.44140625" bestFit="1" customWidth="1"/>
    <col min="5382" max="5631" width="11.44140625"/>
    <col min="5632" max="5632" width="34.88671875" bestFit="1" customWidth="1"/>
    <col min="5633" max="5633" width="11.5546875" customWidth="1"/>
    <col min="5634" max="5635" width="12.44140625" bestFit="1" customWidth="1"/>
    <col min="5636" max="5636" width="11.44140625"/>
    <col min="5637" max="5637" width="17.44140625" bestFit="1" customWidth="1"/>
    <col min="5638" max="5887" width="11.44140625"/>
    <col min="5888" max="5888" width="34.88671875" bestFit="1" customWidth="1"/>
    <col min="5889" max="5889" width="11.5546875" customWidth="1"/>
    <col min="5890" max="5891" width="12.44140625" bestFit="1" customWidth="1"/>
    <col min="5892" max="5892" width="11.44140625"/>
    <col min="5893" max="5893" width="17.44140625" bestFit="1" customWidth="1"/>
    <col min="5894" max="6143" width="11.44140625"/>
    <col min="6144" max="6144" width="34.88671875" bestFit="1" customWidth="1"/>
    <col min="6145" max="6145" width="11.5546875" customWidth="1"/>
    <col min="6146" max="6147" width="12.44140625" bestFit="1" customWidth="1"/>
    <col min="6148" max="6148" width="11.44140625"/>
    <col min="6149" max="6149" width="17.44140625" bestFit="1" customWidth="1"/>
    <col min="6150" max="6399" width="11.44140625"/>
    <col min="6400" max="6400" width="34.88671875" bestFit="1" customWidth="1"/>
    <col min="6401" max="6401" width="11.5546875" customWidth="1"/>
    <col min="6402" max="6403" width="12.44140625" bestFit="1" customWidth="1"/>
    <col min="6404" max="6404" width="11.44140625"/>
    <col min="6405" max="6405" width="17.44140625" bestFit="1" customWidth="1"/>
    <col min="6406" max="6655" width="11.44140625"/>
    <col min="6656" max="6656" width="34.88671875" bestFit="1" customWidth="1"/>
    <col min="6657" max="6657" width="11.5546875" customWidth="1"/>
    <col min="6658" max="6659" width="12.44140625" bestFit="1" customWidth="1"/>
    <col min="6660" max="6660" width="11.44140625"/>
    <col min="6661" max="6661" width="17.44140625" bestFit="1" customWidth="1"/>
    <col min="6662" max="6911" width="11.44140625"/>
    <col min="6912" max="6912" width="34.88671875" bestFit="1" customWidth="1"/>
    <col min="6913" max="6913" width="11.5546875" customWidth="1"/>
    <col min="6914" max="6915" width="12.44140625" bestFit="1" customWidth="1"/>
    <col min="6916" max="6916" width="11.44140625"/>
    <col min="6917" max="6917" width="17.44140625" bestFit="1" customWidth="1"/>
    <col min="6918" max="7167" width="11.44140625"/>
    <col min="7168" max="7168" width="34.88671875" bestFit="1" customWidth="1"/>
    <col min="7169" max="7169" width="11.5546875" customWidth="1"/>
    <col min="7170" max="7171" width="12.44140625" bestFit="1" customWidth="1"/>
    <col min="7172" max="7172" width="11.44140625"/>
    <col min="7173" max="7173" width="17.44140625" bestFit="1" customWidth="1"/>
    <col min="7174" max="7423" width="11.44140625"/>
    <col min="7424" max="7424" width="34.88671875" bestFit="1" customWidth="1"/>
    <col min="7425" max="7425" width="11.5546875" customWidth="1"/>
    <col min="7426" max="7427" width="12.44140625" bestFit="1" customWidth="1"/>
    <col min="7428" max="7428" width="11.44140625"/>
    <col min="7429" max="7429" width="17.44140625" bestFit="1" customWidth="1"/>
    <col min="7430" max="7679" width="11.44140625"/>
    <col min="7680" max="7680" width="34.88671875" bestFit="1" customWidth="1"/>
    <col min="7681" max="7681" width="11.5546875" customWidth="1"/>
    <col min="7682" max="7683" width="12.44140625" bestFit="1" customWidth="1"/>
    <col min="7684" max="7684" width="11.44140625"/>
    <col min="7685" max="7685" width="17.44140625" bestFit="1" customWidth="1"/>
    <col min="7686" max="7935" width="11.44140625"/>
    <col min="7936" max="7936" width="34.88671875" bestFit="1" customWidth="1"/>
    <col min="7937" max="7937" width="11.5546875" customWidth="1"/>
    <col min="7938" max="7939" width="12.44140625" bestFit="1" customWidth="1"/>
    <col min="7940" max="7940" width="11.44140625"/>
    <col min="7941" max="7941" width="17.44140625" bestFit="1" customWidth="1"/>
    <col min="7942" max="8191" width="11.44140625"/>
    <col min="8192" max="8192" width="34.88671875" bestFit="1" customWidth="1"/>
    <col min="8193" max="8193" width="11.5546875" customWidth="1"/>
    <col min="8194" max="8195" width="12.44140625" bestFit="1" customWidth="1"/>
    <col min="8196" max="8196" width="11.44140625"/>
    <col min="8197" max="8197" width="17.44140625" bestFit="1" customWidth="1"/>
    <col min="8198" max="8447" width="11.44140625"/>
    <col min="8448" max="8448" width="34.88671875" bestFit="1" customWidth="1"/>
    <col min="8449" max="8449" width="11.5546875" customWidth="1"/>
    <col min="8450" max="8451" width="12.44140625" bestFit="1" customWidth="1"/>
    <col min="8452" max="8452" width="11.44140625"/>
    <col min="8453" max="8453" width="17.44140625" bestFit="1" customWidth="1"/>
    <col min="8454" max="8703" width="11.44140625"/>
    <col min="8704" max="8704" width="34.88671875" bestFit="1" customWidth="1"/>
    <col min="8705" max="8705" width="11.5546875" customWidth="1"/>
    <col min="8706" max="8707" width="12.44140625" bestFit="1" customWidth="1"/>
    <col min="8708" max="8708" width="11.44140625"/>
    <col min="8709" max="8709" width="17.44140625" bestFit="1" customWidth="1"/>
    <col min="8710" max="8959" width="11.44140625"/>
    <col min="8960" max="8960" width="34.88671875" bestFit="1" customWidth="1"/>
    <col min="8961" max="8961" width="11.5546875" customWidth="1"/>
    <col min="8962" max="8963" width="12.44140625" bestFit="1" customWidth="1"/>
    <col min="8964" max="8964" width="11.44140625"/>
    <col min="8965" max="8965" width="17.44140625" bestFit="1" customWidth="1"/>
    <col min="8966" max="9215" width="11.44140625"/>
    <col min="9216" max="9216" width="34.88671875" bestFit="1" customWidth="1"/>
    <col min="9217" max="9217" width="11.5546875" customWidth="1"/>
    <col min="9218" max="9219" width="12.44140625" bestFit="1" customWidth="1"/>
    <col min="9220" max="9220" width="11.44140625"/>
    <col min="9221" max="9221" width="17.44140625" bestFit="1" customWidth="1"/>
    <col min="9222" max="9471" width="11.44140625"/>
    <col min="9472" max="9472" width="34.88671875" bestFit="1" customWidth="1"/>
    <col min="9473" max="9473" width="11.5546875" customWidth="1"/>
    <col min="9474" max="9475" width="12.44140625" bestFit="1" customWidth="1"/>
    <col min="9476" max="9476" width="11.44140625"/>
    <col min="9477" max="9477" width="17.44140625" bestFit="1" customWidth="1"/>
    <col min="9478" max="9727" width="11.44140625"/>
    <col min="9728" max="9728" width="34.88671875" bestFit="1" customWidth="1"/>
    <col min="9729" max="9729" width="11.5546875" customWidth="1"/>
    <col min="9730" max="9731" width="12.44140625" bestFit="1" customWidth="1"/>
    <col min="9732" max="9732" width="11.44140625"/>
    <col min="9733" max="9733" width="17.44140625" bestFit="1" customWidth="1"/>
    <col min="9734" max="9983" width="11.44140625"/>
    <col min="9984" max="9984" width="34.88671875" bestFit="1" customWidth="1"/>
    <col min="9985" max="9985" width="11.5546875" customWidth="1"/>
    <col min="9986" max="9987" width="12.44140625" bestFit="1" customWidth="1"/>
    <col min="9988" max="9988" width="11.44140625"/>
    <col min="9989" max="9989" width="17.44140625" bestFit="1" customWidth="1"/>
    <col min="9990" max="10239" width="11.44140625"/>
    <col min="10240" max="10240" width="34.88671875" bestFit="1" customWidth="1"/>
    <col min="10241" max="10241" width="11.5546875" customWidth="1"/>
    <col min="10242" max="10243" width="12.44140625" bestFit="1" customWidth="1"/>
    <col min="10244" max="10244" width="11.44140625"/>
    <col min="10245" max="10245" width="17.44140625" bestFit="1" customWidth="1"/>
    <col min="10246" max="10495" width="11.44140625"/>
    <col min="10496" max="10496" width="34.88671875" bestFit="1" customWidth="1"/>
    <col min="10497" max="10497" width="11.5546875" customWidth="1"/>
    <col min="10498" max="10499" width="12.44140625" bestFit="1" customWidth="1"/>
    <col min="10500" max="10500" width="11.44140625"/>
    <col min="10501" max="10501" width="17.44140625" bestFit="1" customWidth="1"/>
    <col min="10502" max="10751" width="11.44140625"/>
    <col min="10752" max="10752" width="34.88671875" bestFit="1" customWidth="1"/>
    <col min="10753" max="10753" width="11.5546875" customWidth="1"/>
    <col min="10754" max="10755" width="12.44140625" bestFit="1" customWidth="1"/>
    <col min="10756" max="10756" width="11.44140625"/>
    <col min="10757" max="10757" width="17.44140625" bestFit="1" customWidth="1"/>
    <col min="10758" max="11007" width="11.44140625"/>
    <col min="11008" max="11008" width="34.88671875" bestFit="1" customWidth="1"/>
    <col min="11009" max="11009" width="11.5546875" customWidth="1"/>
    <col min="11010" max="11011" width="12.44140625" bestFit="1" customWidth="1"/>
    <col min="11012" max="11012" width="11.44140625"/>
    <col min="11013" max="11013" width="17.44140625" bestFit="1" customWidth="1"/>
    <col min="11014" max="11263" width="11.44140625"/>
    <col min="11264" max="11264" width="34.88671875" bestFit="1" customWidth="1"/>
    <col min="11265" max="11265" width="11.5546875" customWidth="1"/>
    <col min="11266" max="11267" width="12.44140625" bestFit="1" customWidth="1"/>
    <col min="11268" max="11268" width="11.44140625"/>
    <col min="11269" max="11269" width="17.44140625" bestFit="1" customWidth="1"/>
    <col min="11270" max="11519" width="11.44140625"/>
    <col min="11520" max="11520" width="34.88671875" bestFit="1" customWidth="1"/>
    <col min="11521" max="11521" width="11.5546875" customWidth="1"/>
    <col min="11522" max="11523" width="12.44140625" bestFit="1" customWidth="1"/>
    <col min="11524" max="11524" width="11.44140625"/>
    <col min="11525" max="11525" width="17.44140625" bestFit="1" customWidth="1"/>
    <col min="11526" max="11775" width="11.44140625"/>
    <col min="11776" max="11776" width="34.88671875" bestFit="1" customWidth="1"/>
    <col min="11777" max="11777" width="11.5546875" customWidth="1"/>
    <col min="11778" max="11779" width="12.44140625" bestFit="1" customWidth="1"/>
    <col min="11780" max="11780" width="11.44140625"/>
    <col min="11781" max="11781" width="17.44140625" bestFit="1" customWidth="1"/>
    <col min="11782" max="12031" width="11.44140625"/>
    <col min="12032" max="12032" width="34.88671875" bestFit="1" customWidth="1"/>
    <col min="12033" max="12033" width="11.5546875" customWidth="1"/>
    <col min="12034" max="12035" width="12.44140625" bestFit="1" customWidth="1"/>
    <col min="12036" max="12036" width="11.44140625"/>
    <col min="12037" max="12037" width="17.44140625" bestFit="1" customWidth="1"/>
    <col min="12038" max="12287" width="11.44140625"/>
    <col min="12288" max="12288" width="34.88671875" bestFit="1" customWidth="1"/>
    <col min="12289" max="12289" width="11.5546875" customWidth="1"/>
    <col min="12290" max="12291" width="12.44140625" bestFit="1" customWidth="1"/>
    <col min="12292" max="12292" width="11.44140625"/>
    <col min="12293" max="12293" width="17.44140625" bestFit="1" customWidth="1"/>
    <col min="12294" max="12543" width="11.44140625"/>
    <col min="12544" max="12544" width="34.88671875" bestFit="1" customWidth="1"/>
    <col min="12545" max="12545" width="11.5546875" customWidth="1"/>
    <col min="12546" max="12547" width="12.44140625" bestFit="1" customWidth="1"/>
    <col min="12548" max="12548" width="11.44140625"/>
    <col min="12549" max="12549" width="17.44140625" bestFit="1" customWidth="1"/>
    <col min="12550" max="12799" width="11.44140625"/>
    <col min="12800" max="12800" width="34.88671875" bestFit="1" customWidth="1"/>
    <col min="12801" max="12801" width="11.5546875" customWidth="1"/>
    <col min="12802" max="12803" width="12.44140625" bestFit="1" customWidth="1"/>
    <col min="12804" max="12804" width="11.44140625"/>
    <col min="12805" max="12805" width="17.44140625" bestFit="1" customWidth="1"/>
    <col min="12806" max="13055" width="11.44140625"/>
    <col min="13056" max="13056" width="34.88671875" bestFit="1" customWidth="1"/>
    <col min="13057" max="13057" width="11.5546875" customWidth="1"/>
    <col min="13058" max="13059" width="12.44140625" bestFit="1" customWidth="1"/>
    <col min="13060" max="13060" width="11.44140625"/>
    <col min="13061" max="13061" width="17.44140625" bestFit="1" customWidth="1"/>
    <col min="13062" max="13311" width="11.44140625"/>
    <col min="13312" max="13312" width="34.88671875" bestFit="1" customWidth="1"/>
    <col min="13313" max="13313" width="11.5546875" customWidth="1"/>
    <col min="13314" max="13315" width="12.44140625" bestFit="1" customWidth="1"/>
    <col min="13316" max="13316" width="11.44140625"/>
    <col min="13317" max="13317" width="17.44140625" bestFit="1" customWidth="1"/>
    <col min="13318" max="13567" width="11.44140625"/>
    <col min="13568" max="13568" width="34.88671875" bestFit="1" customWidth="1"/>
    <col min="13569" max="13569" width="11.5546875" customWidth="1"/>
    <col min="13570" max="13571" width="12.44140625" bestFit="1" customWidth="1"/>
    <col min="13572" max="13572" width="11.44140625"/>
    <col min="13573" max="13573" width="17.44140625" bestFit="1" customWidth="1"/>
    <col min="13574" max="13823" width="11.44140625"/>
    <col min="13824" max="13824" width="34.88671875" bestFit="1" customWidth="1"/>
    <col min="13825" max="13825" width="11.5546875" customWidth="1"/>
    <col min="13826" max="13827" width="12.44140625" bestFit="1" customWidth="1"/>
    <col min="13828" max="13828" width="11.44140625"/>
    <col min="13829" max="13829" width="17.44140625" bestFit="1" customWidth="1"/>
    <col min="13830" max="14079" width="11.44140625"/>
    <col min="14080" max="14080" width="34.88671875" bestFit="1" customWidth="1"/>
    <col min="14081" max="14081" width="11.5546875" customWidth="1"/>
    <col min="14082" max="14083" width="12.44140625" bestFit="1" customWidth="1"/>
    <col min="14084" max="14084" width="11.44140625"/>
    <col min="14085" max="14085" width="17.44140625" bestFit="1" customWidth="1"/>
    <col min="14086" max="14335" width="11.44140625"/>
    <col min="14336" max="14336" width="34.88671875" bestFit="1" customWidth="1"/>
    <col min="14337" max="14337" width="11.5546875" customWidth="1"/>
    <col min="14338" max="14339" width="12.44140625" bestFit="1" customWidth="1"/>
    <col min="14340" max="14340" width="11.44140625"/>
    <col min="14341" max="14341" width="17.44140625" bestFit="1" customWidth="1"/>
    <col min="14342" max="14591" width="11.44140625"/>
    <col min="14592" max="14592" width="34.88671875" bestFit="1" customWidth="1"/>
    <col min="14593" max="14593" width="11.5546875" customWidth="1"/>
    <col min="14594" max="14595" width="12.44140625" bestFit="1" customWidth="1"/>
    <col min="14596" max="14596" width="11.44140625"/>
    <col min="14597" max="14597" width="17.44140625" bestFit="1" customWidth="1"/>
    <col min="14598" max="14847" width="11.44140625"/>
    <col min="14848" max="14848" width="34.88671875" bestFit="1" customWidth="1"/>
    <col min="14849" max="14849" width="11.5546875" customWidth="1"/>
    <col min="14850" max="14851" width="12.44140625" bestFit="1" customWidth="1"/>
    <col min="14852" max="14852" width="11.44140625"/>
    <col min="14853" max="14853" width="17.44140625" bestFit="1" customWidth="1"/>
    <col min="14854" max="15103" width="11.44140625"/>
    <col min="15104" max="15104" width="34.88671875" bestFit="1" customWidth="1"/>
    <col min="15105" max="15105" width="11.5546875" customWidth="1"/>
    <col min="15106" max="15107" width="12.44140625" bestFit="1" customWidth="1"/>
    <col min="15108" max="15108" width="11.44140625"/>
    <col min="15109" max="15109" width="17.44140625" bestFit="1" customWidth="1"/>
    <col min="15110" max="15359" width="11.44140625"/>
    <col min="15360" max="15360" width="34.88671875" bestFit="1" customWidth="1"/>
    <col min="15361" max="15361" width="11.5546875" customWidth="1"/>
    <col min="15362" max="15363" width="12.44140625" bestFit="1" customWidth="1"/>
    <col min="15364" max="15364" width="11.44140625"/>
    <col min="15365" max="15365" width="17.44140625" bestFit="1" customWidth="1"/>
    <col min="15366" max="15615" width="11.44140625"/>
    <col min="15616" max="15616" width="34.88671875" bestFit="1" customWidth="1"/>
    <col min="15617" max="15617" width="11.5546875" customWidth="1"/>
    <col min="15618" max="15619" width="12.44140625" bestFit="1" customWidth="1"/>
    <col min="15620" max="15620" width="11.44140625"/>
    <col min="15621" max="15621" width="17.44140625" bestFit="1" customWidth="1"/>
    <col min="15622" max="15871" width="11.44140625"/>
    <col min="15872" max="15872" width="34.88671875" bestFit="1" customWidth="1"/>
    <col min="15873" max="15873" width="11.5546875" customWidth="1"/>
    <col min="15874" max="15875" width="12.44140625" bestFit="1" customWidth="1"/>
    <col min="15876" max="15876" width="11.44140625"/>
    <col min="15877" max="15877" width="17.44140625" bestFit="1" customWidth="1"/>
    <col min="15878" max="16127" width="11.44140625"/>
    <col min="16128" max="16128" width="34.88671875" bestFit="1" customWidth="1"/>
    <col min="16129" max="16129" width="11.5546875" customWidth="1"/>
    <col min="16130" max="16131" width="12.44140625" bestFit="1" customWidth="1"/>
    <col min="16132" max="16132" width="11.44140625"/>
    <col min="16133" max="16133" width="17.44140625" bestFit="1" customWidth="1"/>
    <col min="16134" max="16384" width="11.44140625"/>
  </cols>
  <sheetData>
    <row r="1" spans="1:7" x14ac:dyDescent="0.3">
      <c r="A1" s="108"/>
      <c r="B1" s="100" t="s">
        <v>113</v>
      </c>
      <c r="C1" s="79"/>
      <c r="D1" s="80"/>
    </row>
    <row r="2" spans="1:7" x14ac:dyDescent="0.3">
      <c r="A2" s="109" t="s">
        <v>115</v>
      </c>
      <c r="B2" s="101">
        <v>30</v>
      </c>
      <c r="C2" s="95" t="s">
        <v>118</v>
      </c>
      <c r="D2" s="82"/>
    </row>
    <row r="3" spans="1:7" x14ac:dyDescent="0.3">
      <c r="A3" s="81" t="s">
        <v>40</v>
      </c>
      <c r="B3" s="102">
        <v>2500</v>
      </c>
      <c r="C3" s="95">
        <v>2.5</v>
      </c>
      <c r="D3" s="82"/>
    </row>
    <row r="4" spans="1:7" x14ac:dyDescent="0.3">
      <c r="A4" s="81" t="s">
        <v>41</v>
      </c>
      <c r="B4" s="85">
        <v>3.5</v>
      </c>
      <c r="D4" s="82"/>
    </row>
    <row r="5" spans="1:7" x14ac:dyDescent="0.3">
      <c r="A5" s="81" t="s">
        <v>42</v>
      </c>
      <c r="B5" s="120">
        <f>2.5+1+B21+B14</f>
        <v>3.8400000000000003</v>
      </c>
      <c r="D5" s="82"/>
    </row>
    <row r="6" spans="1:7" x14ac:dyDescent="0.3">
      <c r="A6" s="81" t="s">
        <v>43</v>
      </c>
      <c r="B6" s="102">
        <v>7.6</v>
      </c>
      <c r="D6" s="82"/>
      <c r="G6" s="93"/>
    </row>
    <row r="7" spans="1:7" x14ac:dyDescent="0.3">
      <c r="A7" s="83" t="s">
        <v>114</v>
      </c>
      <c r="B7" s="118">
        <f>B4*B5*B6</f>
        <v>102.14400000000001</v>
      </c>
      <c r="C7" s="97"/>
      <c r="D7" s="82"/>
    </row>
    <row r="8" spans="1:7" x14ac:dyDescent="0.3">
      <c r="A8" s="81"/>
      <c r="B8" s="103"/>
      <c r="D8" s="82"/>
    </row>
    <row r="9" spans="1:7" x14ac:dyDescent="0.3">
      <c r="A9" s="84" t="s">
        <v>106</v>
      </c>
      <c r="B9" s="117">
        <f>B6+B4+B6+B4</f>
        <v>22.2</v>
      </c>
      <c r="D9" s="82"/>
    </row>
    <row r="10" spans="1:7" x14ac:dyDescent="0.3">
      <c r="A10" s="84" t="s">
        <v>105</v>
      </c>
      <c r="B10" s="117">
        <f>B4*B6</f>
        <v>26.599999999999998</v>
      </c>
      <c r="D10" s="82"/>
    </row>
    <row r="11" spans="1:7" x14ac:dyDescent="0.3">
      <c r="A11" s="85"/>
      <c r="B11" s="85"/>
      <c r="D11" s="82"/>
    </row>
    <row r="12" spans="1:7" x14ac:dyDescent="0.3">
      <c r="A12" s="86" t="s">
        <v>44</v>
      </c>
      <c r="B12" s="103" t="s">
        <v>45</v>
      </c>
      <c r="C12" s="98" t="s">
        <v>46</v>
      </c>
      <c r="D12" s="104" t="s">
        <v>47</v>
      </c>
      <c r="E12" s="97"/>
    </row>
    <row r="13" spans="1:7" x14ac:dyDescent="0.3">
      <c r="A13" s="84" t="s">
        <v>48</v>
      </c>
      <c r="B13" s="85"/>
      <c r="C13" s="95"/>
      <c r="D13" s="89"/>
    </row>
    <row r="14" spans="1:7" x14ac:dyDescent="0.3">
      <c r="A14" s="87" t="s">
        <v>49</v>
      </c>
      <c r="B14" s="105">
        <v>0.1</v>
      </c>
      <c r="C14" s="99">
        <f>B14*B4*B6</f>
        <v>2.66</v>
      </c>
      <c r="D14" s="88"/>
      <c r="E14" s="94"/>
    </row>
    <row r="15" spans="1:7" x14ac:dyDescent="0.3">
      <c r="A15" s="87" t="s">
        <v>50</v>
      </c>
      <c r="B15" s="120">
        <f>B5-B14-B21-C3-B18-B19-B17</f>
        <v>0.72000000000000008</v>
      </c>
      <c r="C15" s="121">
        <f>((B5-B21-B14-B18-B19-B17)*B4*B6)-B2</f>
        <v>55.652000000000001</v>
      </c>
      <c r="D15" s="88"/>
      <c r="E15" s="94"/>
    </row>
    <row r="16" spans="1:7" x14ac:dyDescent="0.3">
      <c r="A16" s="87" t="s">
        <v>51</v>
      </c>
      <c r="B16" s="85"/>
      <c r="C16" s="115">
        <f>SUM(C14:C15)</f>
        <v>58.311999999999998</v>
      </c>
      <c r="D16" s="89"/>
    </row>
    <row r="17" spans="1:5" x14ac:dyDescent="0.3">
      <c r="A17" s="84" t="s">
        <v>52</v>
      </c>
      <c r="B17" s="120">
        <v>0.1</v>
      </c>
      <c r="C17" s="115">
        <f>B17*B4*B6</f>
        <v>2.66</v>
      </c>
      <c r="D17" s="106"/>
      <c r="E17" s="95"/>
    </row>
    <row r="18" spans="1:5" x14ac:dyDescent="0.3">
      <c r="A18" s="84" t="s">
        <v>53</v>
      </c>
      <c r="B18" s="102">
        <v>0.12</v>
      </c>
      <c r="C18" s="114">
        <f>B18*B4*B6</f>
        <v>3.1919999999999997</v>
      </c>
      <c r="D18" s="116">
        <f>C18/B18</f>
        <v>26.599999999999998</v>
      </c>
      <c r="E18" s="96"/>
    </row>
    <row r="19" spans="1:5" x14ac:dyDescent="0.3">
      <c r="A19" s="84" t="s">
        <v>54</v>
      </c>
      <c r="B19" s="102">
        <v>0.06</v>
      </c>
      <c r="C19" s="114">
        <f>B19*B4*B6</f>
        <v>1.5959999999999999</v>
      </c>
      <c r="D19" s="116">
        <f>C19/B19</f>
        <v>26.599999999999998</v>
      </c>
      <c r="E19" s="96"/>
    </row>
    <row r="20" spans="1:5" x14ac:dyDescent="0.3">
      <c r="A20" s="84" t="s">
        <v>112</v>
      </c>
      <c r="B20" s="102">
        <v>0</v>
      </c>
      <c r="C20" s="114">
        <f>B20*B4*B6</f>
        <v>0</v>
      </c>
      <c r="D20" s="116">
        <v>0</v>
      </c>
      <c r="E20" s="96"/>
    </row>
    <row r="21" spans="1:5" x14ac:dyDescent="0.3">
      <c r="A21" s="84" t="s">
        <v>116</v>
      </c>
      <c r="B21" s="102">
        <v>0.24</v>
      </c>
      <c r="C21" s="114">
        <f>B21*B4*B6</f>
        <v>6.3839999999999995</v>
      </c>
      <c r="D21" s="107"/>
      <c r="E21" s="96"/>
    </row>
    <row r="22" spans="1:5" ht="15.75" thickBot="1" x14ac:dyDescent="0.35">
      <c r="A22" s="110" t="s">
        <v>117</v>
      </c>
      <c r="B22" s="119" t="s">
        <v>119</v>
      </c>
      <c r="C22" s="111"/>
      <c r="D22" s="112"/>
    </row>
    <row r="27" spans="1:5" x14ac:dyDescent="0.3">
      <c r="B27" s="78"/>
      <c r="C27" s="77"/>
    </row>
    <row r="29" spans="1:5" x14ac:dyDescent="0.3">
      <c r="B29" s="7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9"/>
  <sheetViews>
    <sheetView workbookViewId="0">
      <selection activeCell="P10" sqref="P10"/>
    </sheetView>
  </sheetViews>
  <sheetFormatPr baseColWidth="10" defaultRowHeight="15.05" x14ac:dyDescent="0.3"/>
  <cols>
    <col min="1" max="1" width="35.6640625" customWidth="1"/>
    <col min="2" max="2" width="14.109375" customWidth="1"/>
    <col min="3" max="4" width="12.44140625" bestFit="1" customWidth="1"/>
    <col min="5" max="5" width="12.44140625" customWidth="1"/>
    <col min="6" max="255" width="11.44140625"/>
    <col min="256" max="256" width="34.88671875" bestFit="1" customWidth="1"/>
    <col min="257" max="257" width="11.5546875" customWidth="1"/>
    <col min="258" max="259" width="12.44140625" bestFit="1" customWidth="1"/>
    <col min="260" max="260" width="11.44140625"/>
    <col min="261" max="261" width="17.44140625" bestFit="1" customWidth="1"/>
    <col min="262" max="511" width="11.44140625"/>
    <col min="512" max="512" width="34.88671875" bestFit="1" customWidth="1"/>
    <col min="513" max="513" width="11.5546875" customWidth="1"/>
    <col min="514" max="515" width="12.44140625" bestFit="1" customWidth="1"/>
    <col min="516" max="516" width="11.44140625"/>
    <col min="517" max="517" width="17.44140625" bestFit="1" customWidth="1"/>
    <col min="518" max="767" width="11.44140625"/>
    <col min="768" max="768" width="34.88671875" bestFit="1" customWidth="1"/>
    <col min="769" max="769" width="11.5546875" customWidth="1"/>
    <col min="770" max="771" width="12.44140625" bestFit="1" customWidth="1"/>
    <col min="772" max="772" width="11.44140625"/>
    <col min="773" max="773" width="17.44140625" bestFit="1" customWidth="1"/>
    <col min="774" max="1023" width="11.44140625"/>
    <col min="1024" max="1024" width="34.88671875" bestFit="1" customWidth="1"/>
    <col min="1025" max="1025" width="11.5546875" customWidth="1"/>
    <col min="1026" max="1027" width="12.44140625" bestFit="1" customWidth="1"/>
    <col min="1028" max="1028" width="11.44140625"/>
    <col min="1029" max="1029" width="17.44140625" bestFit="1" customWidth="1"/>
    <col min="1030" max="1279" width="11.44140625"/>
    <col min="1280" max="1280" width="34.88671875" bestFit="1" customWidth="1"/>
    <col min="1281" max="1281" width="11.5546875" customWidth="1"/>
    <col min="1282" max="1283" width="12.44140625" bestFit="1" customWidth="1"/>
    <col min="1284" max="1284" width="11.44140625"/>
    <col min="1285" max="1285" width="17.44140625" bestFit="1" customWidth="1"/>
    <col min="1286" max="1535" width="11.44140625"/>
    <col min="1536" max="1536" width="34.88671875" bestFit="1" customWidth="1"/>
    <col min="1537" max="1537" width="11.5546875" customWidth="1"/>
    <col min="1538" max="1539" width="12.44140625" bestFit="1" customWidth="1"/>
    <col min="1540" max="1540" width="11.44140625"/>
    <col min="1541" max="1541" width="17.44140625" bestFit="1" customWidth="1"/>
    <col min="1542" max="1791" width="11.44140625"/>
    <col min="1792" max="1792" width="34.88671875" bestFit="1" customWidth="1"/>
    <col min="1793" max="1793" width="11.5546875" customWidth="1"/>
    <col min="1794" max="1795" width="12.44140625" bestFit="1" customWidth="1"/>
    <col min="1796" max="1796" width="11.44140625"/>
    <col min="1797" max="1797" width="17.44140625" bestFit="1" customWidth="1"/>
    <col min="1798" max="2047" width="11.44140625"/>
    <col min="2048" max="2048" width="34.88671875" bestFit="1" customWidth="1"/>
    <col min="2049" max="2049" width="11.5546875" customWidth="1"/>
    <col min="2050" max="2051" width="12.44140625" bestFit="1" customWidth="1"/>
    <col min="2052" max="2052" width="11.44140625"/>
    <col min="2053" max="2053" width="17.44140625" bestFit="1" customWidth="1"/>
    <col min="2054" max="2303" width="11.44140625"/>
    <col min="2304" max="2304" width="34.88671875" bestFit="1" customWidth="1"/>
    <col min="2305" max="2305" width="11.5546875" customWidth="1"/>
    <col min="2306" max="2307" width="12.44140625" bestFit="1" customWidth="1"/>
    <col min="2308" max="2308" width="11.44140625"/>
    <col min="2309" max="2309" width="17.44140625" bestFit="1" customWidth="1"/>
    <col min="2310" max="2559" width="11.44140625"/>
    <col min="2560" max="2560" width="34.88671875" bestFit="1" customWidth="1"/>
    <col min="2561" max="2561" width="11.5546875" customWidth="1"/>
    <col min="2562" max="2563" width="12.44140625" bestFit="1" customWidth="1"/>
    <col min="2564" max="2564" width="11.44140625"/>
    <col min="2565" max="2565" width="17.44140625" bestFit="1" customWidth="1"/>
    <col min="2566" max="2815" width="11.44140625"/>
    <col min="2816" max="2816" width="34.88671875" bestFit="1" customWidth="1"/>
    <col min="2817" max="2817" width="11.5546875" customWidth="1"/>
    <col min="2818" max="2819" width="12.44140625" bestFit="1" customWidth="1"/>
    <col min="2820" max="2820" width="11.44140625"/>
    <col min="2821" max="2821" width="17.44140625" bestFit="1" customWidth="1"/>
    <col min="2822" max="3071" width="11.44140625"/>
    <col min="3072" max="3072" width="34.88671875" bestFit="1" customWidth="1"/>
    <col min="3073" max="3073" width="11.5546875" customWidth="1"/>
    <col min="3074" max="3075" width="12.44140625" bestFit="1" customWidth="1"/>
    <col min="3076" max="3076" width="11.44140625"/>
    <col min="3077" max="3077" width="17.44140625" bestFit="1" customWidth="1"/>
    <col min="3078" max="3327" width="11.44140625"/>
    <col min="3328" max="3328" width="34.88671875" bestFit="1" customWidth="1"/>
    <col min="3329" max="3329" width="11.5546875" customWidth="1"/>
    <col min="3330" max="3331" width="12.44140625" bestFit="1" customWidth="1"/>
    <col min="3332" max="3332" width="11.44140625"/>
    <col min="3333" max="3333" width="17.44140625" bestFit="1" customWidth="1"/>
    <col min="3334" max="3583" width="11.44140625"/>
    <col min="3584" max="3584" width="34.88671875" bestFit="1" customWidth="1"/>
    <col min="3585" max="3585" width="11.5546875" customWidth="1"/>
    <col min="3586" max="3587" width="12.44140625" bestFit="1" customWidth="1"/>
    <col min="3588" max="3588" width="11.44140625"/>
    <col min="3589" max="3589" width="17.44140625" bestFit="1" customWidth="1"/>
    <col min="3590" max="3839" width="11.44140625"/>
    <col min="3840" max="3840" width="34.88671875" bestFit="1" customWidth="1"/>
    <col min="3841" max="3841" width="11.5546875" customWidth="1"/>
    <col min="3842" max="3843" width="12.44140625" bestFit="1" customWidth="1"/>
    <col min="3844" max="3844" width="11.44140625"/>
    <col min="3845" max="3845" width="17.44140625" bestFit="1" customWidth="1"/>
    <col min="3846" max="4095" width="11.44140625"/>
    <col min="4096" max="4096" width="34.88671875" bestFit="1" customWidth="1"/>
    <col min="4097" max="4097" width="11.5546875" customWidth="1"/>
    <col min="4098" max="4099" width="12.44140625" bestFit="1" customWidth="1"/>
    <col min="4100" max="4100" width="11.44140625"/>
    <col min="4101" max="4101" width="17.44140625" bestFit="1" customWidth="1"/>
    <col min="4102" max="4351" width="11.44140625"/>
    <col min="4352" max="4352" width="34.88671875" bestFit="1" customWidth="1"/>
    <col min="4353" max="4353" width="11.5546875" customWidth="1"/>
    <col min="4354" max="4355" width="12.44140625" bestFit="1" customWidth="1"/>
    <col min="4356" max="4356" width="11.44140625"/>
    <col min="4357" max="4357" width="17.44140625" bestFit="1" customWidth="1"/>
    <col min="4358" max="4607" width="11.44140625"/>
    <col min="4608" max="4608" width="34.88671875" bestFit="1" customWidth="1"/>
    <col min="4609" max="4609" width="11.5546875" customWidth="1"/>
    <col min="4610" max="4611" width="12.44140625" bestFit="1" customWidth="1"/>
    <col min="4612" max="4612" width="11.44140625"/>
    <col min="4613" max="4613" width="17.44140625" bestFit="1" customWidth="1"/>
    <col min="4614" max="4863" width="11.44140625"/>
    <col min="4864" max="4864" width="34.88671875" bestFit="1" customWidth="1"/>
    <col min="4865" max="4865" width="11.5546875" customWidth="1"/>
    <col min="4866" max="4867" width="12.44140625" bestFit="1" customWidth="1"/>
    <col min="4868" max="4868" width="11.44140625"/>
    <col min="4869" max="4869" width="17.44140625" bestFit="1" customWidth="1"/>
    <col min="4870" max="5119" width="11.44140625"/>
    <col min="5120" max="5120" width="34.88671875" bestFit="1" customWidth="1"/>
    <col min="5121" max="5121" width="11.5546875" customWidth="1"/>
    <col min="5122" max="5123" width="12.44140625" bestFit="1" customWidth="1"/>
    <col min="5124" max="5124" width="11.44140625"/>
    <col min="5125" max="5125" width="17.44140625" bestFit="1" customWidth="1"/>
    <col min="5126" max="5375" width="11.44140625"/>
    <col min="5376" max="5376" width="34.88671875" bestFit="1" customWidth="1"/>
    <col min="5377" max="5377" width="11.5546875" customWidth="1"/>
    <col min="5378" max="5379" width="12.44140625" bestFit="1" customWidth="1"/>
    <col min="5380" max="5380" width="11.44140625"/>
    <col min="5381" max="5381" width="17.44140625" bestFit="1" customWidth="1"/>
    <col min="5382" max="5631" width="11.44140625"/>
    <col min="5632" max="5632" width="34.88671875" bestFit="1" customWidth="1"/>
    <col min="5633" max="5633" width="11.5546875" customWidth="1"/>
    <col min="5634" max="5635" width="12.44140625" bestFit="1" customWidth="1"/>
    <col min="5636" max="5636" width="11.44140625"/>
    <col min="5637" max="5637" width="17.44140625" bestFit="1" customWidth="1"/>
    <col min="5638" max="5887" width="11.44140625"/>
    <col min="5888" max="5888" width="34.88671875" bestFit="1" customWidth="1"/>
    <col min="5889" max="5889" width="11.5546875" customWidth="1"/>
    <col min="5890" max="5891" width="12.44140625" bestFit="1" customWidth="1"/>
    <col min="5892" max="5892" width="11.44140625"/>
    <col min="5893" max="5893" width="17.44140625" bestFit="1" customWidth="1"/>
    <col min="5894" max="6143" width="11.44140625"/>
    <col min="6144" max="6144" width="34.88671875" bestFit="1" customWidth="1"/>
    <col min="6145" max="6145" width="11.5546875" customWidth="1"/>
    <col min="6146" max="6147" width="12.44140625" bestFit="1" customWidth="1"/>
    <col min="6148" max="6148" width="11.44140625"/>
    <col min="6149" max="6149" width="17.44140625" bestFit="1" customWidth="1"/>
    <col min="6150" max="6399" width="11.44140625"/>
    <col min="6400" max="6400" width="34.88671875" bestFit="1" customWidth="1"/>
    <col min="6401" max="6401" width="11.5546875" customWidth="1"/>
    <col min="6402" max="6403" width="12.44140625" bestFit="1" customWidth="1"/>
    <col min="6404" max="6404" width="11.44140625"/>
    <col min="6405" max="6405" width="17.44140625" bestFit="1" customWidth="1"/>
    <col min="6406" max="6655" width="11.44140625"/>
    <col min="6656" max="6656" width="34.88671875" bestFit="1" customWidth="1"/>
    <col min="6657" max="6657" width="11.5546875" customWidth="1"/>
    <col min="6658" max="6659" width="12.44140625" bestFit="1" customWidth="1"/>
    <col min="6660" max="6660" width="11.44140625"/>
    <col min="6661" max="6661" width="17.44140625" bestFit="1" customWidth="1"/>
    <col min="6662" max="6911" width="11.44140625"/>
    <col min="6912" max="6912" width="34.88671875" bestFit="1" customWidth="1"/>
    <col min="6913" max="6913" width="11.5546875" customWidth="1"/>
    <col min="6914" max="6915" width="12.44140625" bestFit="1" customWidth="1"/>
    <col min="6916" max="6916" width="11.44140625"/>
    <col min="6917" max="6917" width="17.44140625" bestFit="1" customWidth="1"/>
    <col min="6918" max="7167" width="11.44140625"/>
    <col min="7168" max="7168" width="34.88671875" bestFit="1" customWidth="1"/>
    <col min="7169" max="7169" width="11.5546875" customWidth="1"/>
    <col min="7170" max="7171" width="12.44140625" bestFit="1" customWidth="1"/>
    <col min="7172" max="7172" width="11.44140625"/>
    <col min="7173" max="7173" width="17.44140625" bestFit="1" customWidth="1"/>
    <col min="7174" max="7423" width="11.44140625"/>
    <col min="7424" max="7424" width="34.88671875" bestFit="1" customWidth="1"/>
    <col min="7425" max="7425" width="11.5546875" customWidth="1"/>
    <col min="7426" max="7427" width="12.44140625" bestFit="1" customWidth="1"/>
    <col min="7428" max="7428" width="11.44140625"/>
    <col min="7429" max="7429" width="17.44140625" bestFit="1" customWidth="1"/>
    <col min="7430" max="7679" width="11.44140625"/>
    <col min="7680" max="7680" width="34.88671875" bestFit="1" customWidth="1"/>
    <col min="7681" max="7681" width="11.5546875" customWidth="1"/>
    <col min="7682" max="7683" width="12.44140625" bestFit="1" customWidth="1"/>
    <col min="7684" max="7684" width="11.44140625"/>
    <col min="7685" max="7685" width="17.44140625" bestFit="1" customWidth="1"/>
    <col min="7686" max="7935" width="11.44140625"/>
    <col min="7936" max="7936" width="34.88671875" bestFit="1" customWidth="1"/>
    <col min="7937" max="7937" width="11.5546875" customWidth="1"/>
    <col min="7938" max="7939" width="12.44140625" bestFit="1" customWidth="1"/>
    <col min="7940" max="7940" width="11.44140625"/>
    <col min="7941" max="7941" width="17.44140625" bestFit="1" customWidth="1"/>
    <col min="7942" max="8191" width="11.44140625"/>
    <col min="8192" max="8192" width="34.88671875" bestFit="1" customWidth="1"/>
    <col min="8193" max="8193" width="11.5546875" customWidth="1"/>
    <col min="8194" max="8195" width="12.44140625" bestFit="1" customWidth="1"/>
    <col min="8196" max="8196" width="11.44140625"/>
    <col min="8197" max="8197" width="17.44140625" bestFit="1" customWidth="1"/>
    <col min="8198" max="8447" width="11.44140625"/>
    <col min="8448" max="8448" width="34.88671875" bestFit="1" customWidth="1"/>
    <col min="8449" max="8449" width="11.5546875" customWidth="1"/>
    <col min="8450" max="8451" width="12.44140625" bestFit="1" customWidth="1"/>
    <col min="8452" max="8452" width="11.44140625"/>
    <col min="8453" max="8453" width="17.44140625" bestFit="1" customWidth="1"/>
    <col min="8454" max="8703" width="11.44140625"/>
    <col min="8704" max="8704" width="34.88671875" bestFit="1" customWidth="1"/>
    <col min="8705" max="8705" width="11.5546875" customWidth="1"/>
    <col min="8706" max="8707" width="12.44140625" bestFit="1" customWidth="1"/>
    <col min="8708" max="8708" width="11.44140625"/>
    <col min="8709" max="8709" width="17.44140625" bestFit="1" customWidth="1"/>
    <col min="8710" max="8959" width="11.44140625"/>
    <col min="8960" max="8960" width="34.88671875" bestFit="1" customWidth="1"/>
    <col min="8961" max="8961" width="11.5546875" customWidth="1"/>
    <col min="8962" max="8963" width="12.44140625" bestFit="1" customWidth="1"/>
    <col min="8964" max="8964" width="11.44140625"/>
    <col min="8965" max="8965" width="17.44140625" bestFit="1" customWidth="1"/>
    <col min="8966" max="9215" width="11.44140625"/>
    <col min="9216" max="9216" width="34.88671875" bestFit="1" customWidth="1"/>
    <col min="9217" max="9217" width="11.5546875" customWidth="1"/>
    <col min="9218" max="9219" width="12.44140625" bestFit="1" customWidth="1"/>
    <col min="9220" max="9220" width="11.44140625"/>
    <col min="9221" max="9221" width="17.44140625" bestFit="1" customWidth="1"/>
    <col min="9222" max="9471" width="11.44140625"/>
    <col min="9472" max="9472" width="34.88671875" bestFit="1" customWidth="1"/>
    <col min="9473" max="9473" width="11.5546875" customWidth="1"/>
    <col min="9474" max="9475" width="12.44140625" bestFit="1" customWidth="1"/>
    <col min="9476" max="9476" width="11.44140625"/>
    <col min="9477" max="9477" width="17.44140625" bestFit="1" customWidth="1"/>
    <col min="9478" max="9727" width="11.44140625"/>
    <col min="9728" max="9728" width="34.88671875" bestFit="1" customWidth="1"/>
    <col min="9729" max="9729" width="11.5546875" customWidth="1"/>
    <col min="9730" max="9731" width="12.44140625" bestFit="1" customWidth="1"/>
    <col min="9732" max="9732" width="11.44140625"/>
    <col min="9733" max="9733" width="17.44140625" bestFit="1" customWidth="1"/>
    <col min="9734" max="9983" width="11.44140625"/>
    <col min="9984" max="9984" width="34.88671875" bestFit="1" customWidth="1"/>
    <col min="9985" max="9985" width="11.5546875" customWidth="1"/>
    <col min="9986" max="9987" width="12.44140625" bestFit="1" customWidth="1"/>
    <col min="9988" max="9988" width="11.44140625"/>
    <col min="9989" max="9989" width="17.44140625" bestFit="1" customWidth="1"/>
    <col min="9990" max="10239" width="11.44140625"/>
    <col min="10240" max="10240" width="34.88671875" bestFit="1" customWidth="1"/>
    <col min="10241" max="10241" width="11.5546875" customWidth="1"/>
    <col min="10242" max="10243" width="12.44140625" bestFit="1" customWidth="1"/>
    <col min="10244" max="10244" width="11.44140625"/>
    <col min="10245" max="10245" width="17.44140625" bestFit="1" customWidth="1"/>
    <col min="10246" max="10495" width="11.44140625"/>
    <col min="10496" max="10496" width="34.88671875" bestFit="1" customWidth="1"/>
    <col min="10497" max="10497" width="11.5546875" customWidth="1"/>
    <col min="10498" max="10499" width="12.44140625" bestFit="1" customWidth="1"/>
    <col min="10500" max="10500" width="11.44140625"/>
    <col min="10501" max="10501" width="17.44140625" bestFit="1" customWidth="1"/>
    <col min="10502" max="10751" width="11.44140625"/>
    <col min="10752" max="10752" width="34.88671875" bestFit="1" customWidth="1"/>
    <col min="10753" max="10753" width="11.5546875" customWidth="1"/>
    <col min="10754" max="10755" width="12.44140625" bestFit="1" customWidth="1"/>
    <col min="10756" max="10756" width="11.44140625"/>
    <col min="10757" max="10757" width="17.44140625" bestFit="1" customWidth="1"/>
    <col min="10758" max="11007" width="11.44140625"/>
    <col min="11008" max="11008" width="34.88671875" bestFit="1" customWidth="1"/>
    <col min="11009" max="11009" width="11.5546875" customWidth="1"/>
    <col min="11010" max="11011" width="12.44140625" bestFit="1" customWidth="1"/>
    <col min="11012" max="11012" width="11.44140625"/>
    <col min="11013" max="11013" width="17.44140625" bestFit="1" customWidth="1"/>
    <col min="11014" max="11263" width="11.44140625"/>
    <col min="11264" max="11264" width="34.88671875" bestFit="1" customWidth="1"/>
    <col min="11265" max="11265" width="11.5546875" customWidth="1"/>
    <col min="11266" max="11267" width="12.44140625" bestFit="1" customWidth="1"/>
    <col min="11268" max="11268" width="11.44140625"/>
    <col min="11269" max="11269" width="17.44140625" bestFit="1" customWidth="1"/>
    <col min="11270" max="11519" width="11.44140625"/>
    <col min="11520" max="11520" width="34.88671875" bestFit="1" customWidth="1"/>
    <col min="11521" max="11521" width="11.5546875" customWidth="1"/>
    <col min="11522" max="11523" width="12.44140625" bestFit="1" customWidth="1"/>
    <col min="11524" max="11524" width="11.44140625"/>
    <col min="11525" max="11525" width="17.44140625" bestFit="1" customWidth="1"/>
    <col min="11526" max="11775" width="11.44140625"/>
    <col min="11776" max="11776" width="34.88671875" bestFit="1" customWidth="1"/>
    <col min="11777" max="11777" width="11.5546875" customWidth="1"/>
    <col min="11778" max="11779" width="12.44140625" bestFit="1" customWidth="1"/>
    <col min="11780" max="11780" width="11.44140625"/>
    <col min="11781" max="11781" width="17.44140625" bestFit="1" customWidth="1"/>
    <col min="11782" max="12031" width="11.44140625"/>
    <col min="12032" max="12032" width="34.88671875" bestFit="1" customWidth="1"/>
    <col min="12033" max="12033" width="11.5546875" customWidth="1"/>
    <col min="12034" max="12035" width="12.44140625" bestFit="1" customWidth="1"/>
    <col min="12036" max="12036" width="11.44140625"/>
    <col min="12037" max="12037" width="17.44140625" bestFit="1" customWidth="1"/>
    <col min="12038" max="12287" width="11.44140625"/>
    <col min="12288" max="12288" width="34.88671875" bestFit="1" customWidth="1"/>
    <col min="12289" max="12289" width="11.5546875" customWidth="1"/>
    <col min="12290" max="12291" width="12.44140625" bestFit="1" customWidth="1"/>
    <col min="12292" max="12292" width="11.44140625"/>
    <col min="12293" max="12293" width="17.44140625" bestFit="1" customWidth="1"/>
    <col min="12294" max="12543" width="11.44140625"/>
    <col min="12544" max="12544" width="34.88671875" bestFit="1" customWidth="1"/>
    <col min="12545" max="12545" width="11.5546875" customWidth="1"/>
    <col min="12546" max="12547" width="12.44140625" bestFit="1" customWidth="1"/>
    <col min="12548" max="12548" width="11.44140625"/>
    <col min="12549" max="12549" width="17.44140625" bestFit="1" customWidth="1"/>
    <col min="12550" max="12799" width="11.44140625"/>
    <col min="12800" max="12800" width="34.88671875" bestFit="1" customWidth="1"/>
    <col min="12801" max="12801" width="11.5546875" customWidth="1"/>
    <col min="12802" max="12803" width="12.44140625" bestFit="1" customWidth="1"/>
    <col min="12804" max="12804" width="11.44140625"/>
    <col min="12805" max="12805" width="17.44140625" bestFit="1" customWidth="1"/>
    <col min="12806" max="13055" width="11.44140625"/>
    <col min="13056" max="13056" width="34.88671875" bestFit="1" customWidth="1"/>
    <col min="13057" max="13057" width="11.5546875" customWidth="1"/>
    <col min="13058" max="13059" width="12.44140625" bestFit="1" customWidth="1"/>
    <col min="13060" max="13060" width="11.44140625"/>
    <col min="13061" max="13061" width="17.44140625" bestFit="1" customWidth="1"/>
    <col min="13062" max="13311" width="11.44140625"/>
    <col min="13312" max="13312" width="34.88671875" bestFit="1" customWidth="1"/>
    <col min="13313" max="13313" width="11.5546875" customWidth="1"/>
    <col min="13314" max="13315" width="12.44140625" bestFit="1" customWidth="1"/>
    <col min="13316" max="13316" width="11.44140625"/>
    <col min="13317" max="13317" width="17.44140625" bestFit="1" customWidth="1"/>
    <col min="13318" max="13567" width="11.44140625"/>
    <col min="13568" max="13568" width="34.88671875" bestFit="1" customWidth="1"/>
    <col min="13569" max="13569" width="11.5546875" customWidth="1"/>
    <col min="13570" max="13571" width="12.44140625" bestFit="1" customWidth="1"/>
    <col min="13572" max="13572" width="11.44140625"/>
    <col min="13573" max="13573" width="17.44140625" bestFit="1" customWidth="1"/>
    <col min="13574" max="13823" width="11.44140625"/>
    <col min="13824" max="13824" width="34.88671875" bestFit="1" customWidth="1"/>
    <col min="13825" max="13825" width="11.5546875" customWidth="1"/>
    <col min="13826" max="13827" width="12.44140625" bestFit="1" customWidth="1"/>
    <col min="13828" max="13828" width="11.44140625"/>
    <col min="13829" max="13829" width="17.44140625" bestFit="1" customWidth="1"/>
    <col min="13830" max="14079" width="11.44140625"/>
    <col min="14080" max="14080" width="34.88671875" bestFit="1" customWidth="1"/>
    <col min="14081" max="14081" width="11.5546875" customWidth="1"/>
    <col min="14082" max="14083" width="12.44140625" bestFit="1" customWidth="1"/>
    <col min="14084" max="14084" width="11.44140625"/>
    <col min="14085" max="14085" width="17.44140625" bestFit="1" customWidth="1"/>
    <col min="14086" max="14335" width="11.44140625"/>
    <col min="14336" max="14336" width="34.88671875" bestFit="1" customWidth="1"/>
    <col min="14337" max="14337" width="11.5546875" customWidth="1"/>
    <col min="14338" max="14339" width="12.44140625" bestFit="1" customWidth="1"/>
    <col min="14340" max="14340" width="11.44140625"/>
    <col min="14341" max="14341" width="17.44140625" bestFit="1" customWidth="1"/>
    <col min="14342" max="14591" width="11.44140625"/>
    <col min="14592" max="14592" width="34.88671875" bestFit="1" customWidth="1"/>
    <col min="14593" max="14593" width="11.5546875" customWidth="1"/>
    <col min="14594" max="14595" width="12.44140625" bestFit="1" customWidth="1"/>
    <col min="14596" max="14596" width="11.44140625"/>
    <col min="14597" max="14597" width="17.44140625" bestFit="1" customWidth="1"/>
    <col min="14598" max="14847" width="11.44140625"/>
    <col min="14848" max="14848" width="34.88671875" bestFit="1" customWidth="1"/>
    <col min="14849" max="14849" width="11.5546875" customWidth="1"/>
    <col min="14850" max="14851" width="12.44140625" bestFit="1" customWidth="1"/>
    <col min="14852" max="14852" width="11.44140625"/>
    <col min="14853" max="14853" width="17.44140625" bestFit="1" customWidth="1"/>
    <col min="14854" max="15103" width="11.44140625"/>
    <col min="15104" max="15104" width="34.88671875" bestFit="1" customWidth="1"/>
    <col min="15105" max="15105" width="11.5546875" customWidth="1"/>
    <col min="15106" max="15107" width="12.44140625" bestFit="1" customWidth="1"/>
    <col min="15108" max="15108" width="11.44140625"/>
    <col min="15109" max="15109" width="17.44140625" bestFit="1" customWidth="1"/>
    <col min="15110" max="15359" width="11.44140625"/>
    <col min="15360" max="15360" width="34.88671875" bestFit="1" customWidth="1"/>
    <col min="15361" max="15361" width="11.5546875" customWidth="1"/>
    <col min="15362" max="15363" width="12.44140625" bestFit="1" customWidth="1"/>
    <col min="15364" max="15364" width="11.44140625"/>
    <col min="15365" max="15365" width="17.44140625" bestFit="1" customWidth="1"/>
    <col min="15366" max="15615" width="11.44140625"/>
    <col min="15616" max="15616" width="34.88671875" bestFit="1" customWidth="1"/>
    <col min="15617" max="15617" width="11.5546875" customWidth="1"/>
    <col min="15618" max="15619" width="12.44140625" bestFit="1" customWidth="1"/>
    <col min="15620" max="15620" width="11.44140625"/>
    <col min="15621" max="15621" width="17.44140625" bestFit="1" customWidth="1"/>
    <col min="15622" max="15871" width="11.44140625"/>
    <col min="15872" max="15872" width="34.88671875" bestFit="1" customWidth="1"/>
    <col min="15873" max="15873" width="11.5546875" customWidth="1"/>
    <col min="15874" max="15875" width="12.44140625" bestFit="1" customWidth="1"/>
    <col min="15876" max="15876" width="11.44140625"/>
    <col min="15877" max="15877" width="17.44140625" bestFit="1" customWidth="1"/>
    <col min="15878" max="16127" width="11.44140625"/>
    <col min="16128" max="16128" width="34.88671875" bestFit="1" customWidth="1"/>
    <col min="16129" max="16129" width="11.5546875" customWidth="1"/>
    <col min="16130" max="16131" width="12.44140625" bestFit="1" customWidth="1"/>
    <col min="16132" max="16132" width="11.44140625"/>
    <col min="16133" max="16133" width="17.44140625" bestFit="1" customWidth="1"/>
    <col min="16134" max="16384" width="11.44140625"/>
  </cols>
  <sheetData>
    <row r="1" spans="1:7" x14ac:dyDescent="0.3">
      <c r="A1" s="108"/>
      <c r="B1" s="100" t="s">
        <v>113</v>
      </c>
      <c r="C1" s="79"/>
      <c r="D1" s="80"/>
    </row>
    <row r="2" spans="1:7" x14ac:dyDescent="0.3">
      <c r="A2" s="109" t="s">
        <v>115</v>
      </c>
      <c r="B2" s="101">
        <v>60</v>
      </c>
      <c r="C2" s="95" t="s">
        <v>118</v>
      </c>
      <c r="D2" s="82"/>
    </row>
    <row r="3" spans="1:7" x14ac:dyDescent="0.3">
      <c r="A3" s="81" t="s">
        <v>40</v>
      </c>
      <c r="B3" s="102">
        <v>3000</v>
      </c>
      <c r="C3" s="95">
        <v>3</v>
      </c>
      <c r="D3" s="82"/>
    </row>
    <row r="4" spans="1:7" x14ac:dyDescent="0.3">
      <c r="A4" s="81" t="s">
        <v>41</v>
      </c>
      <c r="B4" s="85">
        <f>(B3/1000)+1</f>
        <v>4</v>
      </c>
      <c r="D4" s="82"/>
    </row>
    <row r="5" spans="1:7" x14ac:dyDescent="0.3">
      <c r="A5" s="81" t="s">
        <v>42</v>
      </c>
      <c r="B5" s="113">
        <f>3+1+B21+B14</f>
        <v>4.5</v>
      </c>
      <c r="D5" s="82"/>
    </row>
    <row r="6" spans="1:7" x14ac:dyDescent="0.3">
      <c r="A6" s="81" t="s">
        <v>43</v>
      </c>
      <c r="B6" s="102">
        <v>10</v>
      </c>
      <c r="D6" s="82"/>
      <c r="G6" s="93"/>
    </row>
    <row r="7" spans="1:7" x14ac:dyDescent="0.3">
      <c r="A7" s="83" t="s">
        <v>114</v>
      </c>
      <c r="B7" s="118">
        <f>B4*B5*B6</f>
        <v>180</v>
      </c>
      <c r="C7" s="97"/>
      <c r="D7" s="82"/>
    </row>
    <row r="8" spans="1:7" x14ac:dyDescent="0.3">
      <c r="A8" s="81"/>
      <c r="B8" s="103"/>
      <c r="D8" s="82"/>
    </row>
    <row r="9" spans="1:7" x14ac:dyDescent="0.3">
      <c r="A9" s="84" t="s">
        <v>106</v>
      </c>
      <c r="B9" s="117">
        <f>B6+B4+B6+B4</f>
        <v>28</v>
      </c>
      <c r="D9" s="82"/>
    </row>
    <row r="10" spans="1:7" x14ac:dyDescent="0.3">
      <c r="A10" s="84" t="s">
        <v>105</v>
      </c>
      <c r="B10" s="117">
        <f>B4*B6</f>
        <v>40</v>
      </c>
      <c r="D10" s="82"/>
    </row>
    <row r="11" spans="1:7" x14ac:dyDescent="0.3">
      <c r="A11" s="85"/>
      <c r="B11" s="85"/>
      <c r="D11" s="82"/>
    </row>
    <row r="12" spans="1:7" x14ac:dyDescent="0.3">
      <c r="A12" s="86" t="s">
        <v>44</v>
      </c>
      <c r="B12" s="103" t="s">
        <v>45</v>
      </c>
      <c r="C12" s="98" t="s">
        <v>46</v>
      </c>
      <c r="D12" s="104" t="s">
        <v>47</v>
      </c>
      <c r="E12" s="97"/>
    </row>
    <row r="13" spans="1:7" x14ac:dyDescent="0.3">
      <c r="A13" s="84" t="s">
        <v>48</v>
      </c>
      <c r="B13" s="85"/>
      <c r="C13" s="95"/>
      <c r="D13" s="89"/>
    </row>
    <row r="14" spans="1:7" x14ac:dyDescent="0.3">
      <c r="A14" s="87" t="s">
        <v>49</v>
      </c>
      <c r="B14" s="105">
        <v>0.1</v>
      </c>
      <c r="C14" s="99">
        <f>B14*B4*B6</f>
        <v>4</v>
      </c>
      <c r="D14" s="88"/>
      <c r="E14" s="94"/>
    </row>
    <row r="15" spans="1:7" x14ac:dyDescent="0.3">
      <c r="A15" s="87" t="s">
        <v>50</v>
      </c>
      <c r="B15" s="120">
        <f>B5-B14-B21-C3-B18-B19-B17</f>
        <v>0.72000000000000008</v>
      </c>
      <c r="C15" s="121">
        <f>((B5-B21-B14-B18-B19-B17)*B4*B6)-B2</f>
        <v>88.799999999999983</v>
      </c>
      <c r="D15" s="88"/>
      <c r="E15" s="94"/>
    </row>
    <row r="16" spans="1:7" x14ac:dyDescent="0.3">
      <c r="A16" s="87" t="s">
        <v>51</v>
      </c>
      <c r="B16" s="85"/>
      <c r="C16" s="115">
        <f>SUM(C14:C15)</f>
        <v>92.799999999999983</v>
      </c>
      <c r="D16" s="89"/>
    </row>
    <row r="17" spans="1:5" x14ac:dyDescent="0.3">
      <c r="A17" s="84" t="s">
        <v>52</v>
      </c>
      <c r="B17" s="120">
        <v>0.1</v>
      </c>
      <c r="C17" s="115">
        <f>B17*B4*B6</f>
        <v>4</v>
      </c>
      <c r="D17" s="106"/>
      <c r="E17" s="95"/>
    </row>
    <row r="18" spans="1:5" x14ac:dyDescent="0.3">
      <c r="A18" s="84" t="s">
        <v>53</v>
      </c>
      <c r="B18" s="102">
        <v>0.12</v>
      </c>
      <c r="C18" s="114">
        <f>B18*B4*B6</f>
        <v>4.8</v>
      </c>
      <c r="D18" s="116">
        <f>C18/B18</f>
        <v>40</v>
      </c>
      <c r="E18" s="96"/>
    </row>
    <row r="19" spans="1:5" x14ac:dyDescent="0.3">
      <c r="A19" s="84" t="s">
        <v>54</v>
      </c>
      <c r="B19" s="102">
        <v>0.06</v>
      </c>
      <c r="C19" s="114">
        <f>B19*B4*B6</f>
        <v>2.4</v>
      </c>
      <c r="D19" s="116">
        <f>C19/B19</f>
        <v>40</v>
      </c>
      <c r="E19" s="96"/>
    </row>
    <row r="20" spans="1:5" x14ac:dyDescent="0.3">
      <c r="A20" s="84" t="s">
        <v>112</v>
      </c>
      <c r="B20" s="102">
        <v>0</v>
      </c>
      <c r="C20" s="114">
        <f>B20*B4*B6</f>
        <v>0</v>
      </c>
      <c r="D20" s="116">
        <v>0</v>
      </c>
      <c r="E20" s="96"/>
    </row>
    <row r="21" spans="1:5" x14ac:dyDescent="0.3">
      <c r="A21" s="84" t="s">
        <v>116</v>
      </c>
      <c r="B21" s="102">
        <v>0.4</v>
      </c>
      <c r="C21" s="114">
        <f>B21*B4*B6</f>
        <v>16</v>
      </c>
      <c r="D21" s="107"/>
      <c r="E21" s="96"/>
    </row>
    <row r="22" spans="1:5" ht="15.75" thickBot="1" x14ac:dyDescent="0.35">
      <c r="A22" s="110" t="s">
        <v>117</v>
      </c>
      <c r="B22" s="119" t="s">
        <v>119</v>
      </c>
      <c r="C22" s="111"/>
      <c r="D22" s="112"/>
    </row>
    <row r="27" spans="1:5" x14ac:dyDescent="0.3">
      <c r="B27" s="78"/>
      <c r="C27" s="77"/>
    </row>
    <row r="29" spans="1:5" x14ac:dyDescent="0.3">
      <c r="B29" s="7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workbookViewId="0">
      <selection activeCell="I32" sqref="I32"/>
    </sheetView>
  </sheetViews>
  <sheetFormatPr baseColWidth="10" defaultRowHeight="15.05" x14ac:dyDescent="0.3"/>
  <cols>
    <col min="1" max="1" width="35.6640625" customWidth="1"/>
    <col min="2" max="2" width="14.109375" customWidth="1"/>
    <col min="3" max="4" width="12.44140625" bestFit="1" customWidth="1"/>
    <col min="5" max="5" width="12.44140625" customWidth="1"/>
    <col min="6" max="255" width="11.44140625"/>
    <col min="256" max="256" width="34.88671875" bestFit="1" customWidth="1"/>
    <col min="257" max="257" width="11.5546875" customWidth="1"/>
    <col min="258" max="259" width="12.44140625" bestFit="1" customWidth="1"/>
    <col min="260" max="260" width="11.44140625"/>
    <col min="261" max="261" width="17.44140625" bestFit="1" customWidth="1"/>
    <col min="262" max="511" width="11.44140625"/>
    <col min="512" max="512" width="34.88671875" bestFit="1" customWidth="1"/>
    <col min="513" max="513" width="11.5546875" customWidth="1"/>
    <col min="514" max="515" width="12.44140625" bestFit="1" customWidth="1"/>
    <col min="516" max="516" width="11.44140625"/>
    <col min="517" max="517" width="17.44140625" bestFit="1" customWidth="1"/>
    <col min="518" max="767" width="11.44140625"/>
    <col min="768" max="768" width="34.88671875" bestFit="1" customWidth="1"/>
    <col min="769" max="769" width="11.5546875" customWidth="1"/>
    <col min="770" max="771" width="12.44140625" bestFit="1" customWidth="1"/>
    <col min="772" max="772" width="11.44140625"/>
    <col min="773" max="773" width="17.44140625" bestFit="1" customWidth="1"/>
    <col min="774" max="1023" width="11.44140625"/>
    <col min="1024" max="1024" width="34.88671875" bestFit="1" customWidth="1"/>
    <col min="1025" max="1025" width="11.5546875" customWidth="1"/>
    <col min="1026" max="1027" width="12.44140625" bestFit="1" customWidth="1"/>
    <col min="1028" max="1028" width="11.44140625"/>
    <col min="1029" max="1029" width="17.44140625" bestFit="1" customWidth="1"/>
    <col min="1030" max="1279" width="11.44140625"/>
    <col min="1280" max="1280" width="34.88671875" bestFit="1" customWidth="1"/>
    <col min="1281" max="1281" width="11.5546875" customWidth="1"/>
    <col min="1282" max="1283" width="12.44140625" bestFit="1" customWidth="1"/>
    <col min="1284" max="1284" width="11.44140625"/>
    <col min="1285" max="1285" width="17.44140625" bestFit="1" customWidth="1"/>
    <col min="1286" max="1535" width="11.44140625"/>
    <col min="1536" max="1536" width="34.88671875" bestFit="1" customWidth="1"/>
    <col min="1537" max="1537" width="11.5546875" customWidth="1"/>
    <col min="1538" max="1539" width="12.44140625" bestFit="1" customWidth="1"/>
    <col min="1540" max="1540" width="11.44140625"/>
    <col min="1541" max="1541" width="17.44140625" bestFit="1" customWidth="1"/>
    <col min="1542" max="1791" width="11.44140625"/>
    <col min="1792" max="1792" width="34.88671875" bestFit="1" customWidth="1"/>
    <col min="1793" max="1793" width="11.5546875" customWidth="1"/>
    <col min="1794" max="1795" width="12.44140625" bestFit="1" customWidth="1"/>
    <col min="1796" max="1796" width="11.44140625"/>
    <col min="1797" max="1797" width="17.44140625" bestFit="1" customWidth="1"/>
    <col min="1798" max="2047" width="11.44140625"/>
    <col min="2048" max="2048" width="34.88671875" bestFit="1" customWidth="1"/>
    <col min="2049" max="2049" width="11.5546875" customWidth="1"/>
    <col min="2050" max="2051" width="12.44140625" bestFit="1" customWidth="1"/>
    <col min="2052" max="2052" width="11.44140625"/>
    <col min="2053" max="2053" width="17.44140625" bestFit="1" customWidth="1"/>
    <col min="2054" max="2303" width="11.44140625"/>
    <col min="2304" max="2304" width="34.88671875" bestFit="1" customWidth="1"/>
    <col min="2305" max="2305" width="11.5546875" customWidth="1"/>
    <col min="2306" max="2307" width="12.44140625" bestFit="1" customWidth="1"/>
    <col min="2308" max="2308" width="11.44140625"/>
    <col min="2309" max="2309" width="17.44140625" bestFit="1" customWidth="1"/>
    <col min="2310" max="2559" width="11.44140625"/>
    <col min="2560" max="2560" width="34.88671875" bestFit="1" customWidth="1"/>
    <col min="2561" max="2561" width="11.5546875" customWidth="1"/>
    <col min="2562" max="2563" width="12.44140625" bestFit="1" customWidth="1"/>
    <col min="2564" max="2564" width="11.44140625"/>
    <col min="2565" max="2565" width="17.44140625" bestFit="1" customWidth="1"/>
    <col min="2566" max="2815" width="11.44140625"/>
    <col min="2816" max="2816" width="34.88671875" bestFit="1" customWidth="1"/>
    <col min="2817" max="2817" width="11.5546875" customWidth="1"/>
    <col min="2818" max="2819" width="12.44140625" bestFit="1" customWidth="1"/>
    <col min="2820" max="2820" width="11.44140625"/>
    <col min="2821" max="2821" width="17.44140625" bestFit="1" customWidth="1"/>
    <col min="2822" max="3071" width="11.44140625"/>
    <col min="3072" max="3072" width="34.88671875" bestFit="1" customWidth="1"/>
    <col min="3073" max="3073" width="11.5546875" customWidth="1"/>
    <col min="3074" max="3075" width="12.44140625" bestFit="1" customWidth="1"/>
    <col min="3076" max="3076" width="11.44140625"/>
    <col min="3077" max="3077" width="17.44140625" bestFit="1" customWidth="1"/>
    <col min="3078" max="3327" width="11.44140625"/>
    <col min="3328" max="3328" width="34.88671875" bestFit="1" customWidth="1"/>
    <col min="3329" max="3329" width="11.5546875" customWidth="1"/>
    <col min="3330" max="3331" width="12.44140625" bestFit="1" customWidth="1"/>
    <col min="3332" max="3332" width="11.44140625"/>
    <col min="3333" max="3333" width="17.44140625" bestFit="1" customWidth="1"/>
    <col min="3334" max="3583" width="11.44140625"/>
    <col min="3584" max="3584" width="34.88671875" bestFit="1" customWidth="1"/>
    <col min="3585" max="3585" width="11.5546875" customWidth="1"/>
    <col min="3586" max="3587" width="12.44140625" bestFit="1" customWidth="1"/>
    <col min="3588" max="3588" width="11.44140625"/>
    <col min="3589" max="3589" width="17.44140625" bestFit="1" customWidth="1"/>
    <col min="3590" max="3839" width="11.44140625"/>
    <col min="3840" max="3840" width="34.88671875" bestFit="1" customWidth="1"/>
    <col min="3841" max="3841" width="11.5546875" customWidth="1"/>
    <col min="3842" max="3843" width="12.44140625" bestFit="1" customWidth="1"/>
    <col min="3844" max="3844" width="11.44140625"/>
    <col min="3845" max="3845" width="17.44140625" bestFit="1" customWidth="1"/>
    <col min="3846" max="4095" width="11.44140625"/>
    <col min="4096" max="4096" width="34.88671875" bestFit="1" customWidth="1"/>
    <col min="4097" max="4097" width="11.5546875" customWidth="1"/>
    <col min="4098" max="4099" width="12.44140625" bestFit="1" customWidth="1"/>
    <col min="4100" max="4100" width="11.44140625"/>
    <col min="4101" max="4101" width="17.44140625" bestFit="1" customWidth="1"/>
    <col min="4102" max="4351" width="11.44140625"/>
    <col min="4352" max="4352" width="34.88671875" bestFit="1" customWidth="1"/>
    <col min="4353" max="4353" width="11.5546875" customWidth="1"/>
    <col min="4354" max="4355" width="12.44140625" bestFit="1" customWidth="1"/>
    <col min="4356" max="4356" width="11.44140625"/>
    <col min="4357" max="4357" width="17.44140625" bestFit="1" customWidth="1"/>
    <col min="4358" max="4607" width="11.44140625"/>
    <col min="4608" max="4608" width="34.88671875" bestFit="1" customWidth="1"/>
    <col min="4609" max="4609" width="11.5546875" customWidth="1"/>
    <col min="4610" max="4611" width="12.44140625" bestFit="1" customWidth="1"/>
    <col min="4612" max="4612" width="11.44140625"/>
    <col min="4613" max="4613" width="17.44140625" bestFit="1" customWidth="1"/>
    <col min="4614" max="4863" width="11.44140625"/>
    <col min="4864" max="4864" width="34.88671875" bestFit="1" customWidth="1"/>
    <col min="4865" max="4865" width="11.5546875" customWidth="1"/>
    <col min="4866" max="4867" width="12.44140625" bestFit="1" customWidth="1"/>
    <col min="4868" max="4868" width="11.44140625"/>
    <col min="4869" max="4869" width="17.44140625" bestFit="1" customWidth="1"/>
    <col min="4870" max="5119" width="11.44140625"/>
    <col min="5120" max="5120" width="34.88671875" bestFit="1" customWidth="1"/>
    <col min="5121" max="5121" width="11.5546875" customWidth="1"/>
    <col min="5122" max="5123" width="12.44140625" bestFit="1" customWidth="1"/>
    <col min="5124" max="5124" width="11.44140625"/>
    <col min="5125" max="5125" width="17.44140625" bestFit="1" customWidth="1"/>
    <col min="5126" max="5375" width="11.44140625"/>
    <col min="5376" max="5376" width="34.88671875" bestFit="1" customWidth="1"/>
    <col min="5377" max="5377" width="11.5546875" customWidth="1"/>
    <col min="5378" max="5379" width="12.44140625" bestFit="1" customWidth="1"/>
    <col min="5380" max="5380" width="11.44140625"/>
    <col min="5381" max="5381" width="17.44140625" bestFit="1" customWidth="1"/>
    <col min="5382" max="5631" width="11.44140625"/>
    <col min="5632" max="5632" width="34.88671875" bestFit="1" customWidth="1"/>
    <col min="5633" max="5633" width="11.5546875" customWidth="1"/>
    <col min="5634" max="5635" width="12.44140625" bestFit="1" customWidth="1"/>
    <col min="5636" max="5636" width="11.44140625"/>
    <col min="5637" max="5637" width="17.44140625" bestFit="1" customWidth="1"/>
    <col min="5638" max="5887" width="11.44140625"/>
    <col min="5888" max="5888" width="34.88671875" bestFit="1" customWidth="1"/>
    <col min="5889" max="5889" width="11.5546875" customWidth="1"/>
    <col min="5890" max="5891" width="12.44140625" bestFit="1" customWidth="1"/>
    <col min="5892" max="5892" width="11.44140625"/>
    <col min="5893" max="5893" width="17.44140625" bestFit="1" customWidth="1"/>
    <col min="5894" max="6143" width="11.44140625"/>
    <col min="6144" max="6144" width="34.88671875" bestFit="1" customWidth="1"/>
    <col min="6145" max="6145" width="11.5546875" customWidth="1"/>
    <col min="6146" max="6147" width="12.44140625" bestFit="1" customWidth="1"/>
    <col min="6148" max="6148" width="11.44140625"/>
    <col min="6149" max="6149" width="17.44140625" bestFit="1" customWidth="1"/>
    <col min="6150" max="6399" width="11.44140625"/>
    <col min="6400" max="6400" width="34.88671875" bestFit="1" customWidth="1"/>
    <col min="6401" max="6401" width="11.5546875" customWidth="1"/>
    <col min="6402" max="6403" width="12.44140625" bestFit="1" customWidth="1"/>
    <col min="6404" max="6404" width="11.44140625"/>
    <col min="6405" max="6405" width="17.44140625" bestFit="1" customWidth="1"/>
    <col min="6406" max="6655" width="11.44140625"/>
    <col min="6656" max="6656" width="34.88671875" bestFit="1" customWidth="1"/>
    <col min="6657" max="6657" width="11.5546875" customWidth="1"/>
    <col min="6658" max="6659" width="12.44140625" bestFit="1" customWidth="1"/>
    <col min="6660" max="6660" width="11.44140625"/>
    <col min="6661" max="6661" width="17.44140625" bestFit="1" customWidth="1"/>
    <col min="6662" max="6911" width="11.44140625"/>
    <col min="6912" max="6912" width="34.88671875" bestFit="1" customWidth="1"/>
    <col min="6913" max="6913" width="11.5546875" customWidth="1"/>
    <col min="6914" max="6915" width="12.44140625" bestFit="1" customWidth="1"/>
    <col min="6916" max="6916" width="11.44140625"/>
    <col min="6917" max="6917" width="17.44140625" bestFit="1" customWidth="1"/>
    <col min="6918" max="7167" width="11.44140625"/>
    <col min="7168" max="7168" width="34.88671875" bestFit="1" customWidth="1"/>
    <col min="7169" max="7169" width="11.5546875" customWidth="1"/>
    <col min="7170" max="7171" width="12.44140625" bestFit="1" customWidth="1"/>
    <col min="7172" max="7172" width="11.44140625"/>
    <col min="7173" max="7173" width="17.44140625" bestFit="1" customWidth="1"/>
    <col min="7174" max="7423" width="11.44140625"/>
    <col min="7424" max="7424" width="34.88671875" bestFit="1" customWidth="1"/>
    <col min="7425" max="7425" width="11.5546875" customWidth="1"/>
    <col min="7426" max="7427" width="12.44140625" bestFit="1" customWidth="1"/>
    <col min="7428" max="7428" width="11.44140625"/>
    <col min="7429" max="7429" width="17.44140625" bestFit="1" customWidth="1"/>
    <col min="7430" max="7679" width="11.44140625"/>
    <col min="7680" max="7680" width="34.88671875" bestFit="1" customWidth="1"/>
    <col min="7681" max="7681" width="11.5546875" customWidth="1"/>
    <col min="7682" max="7683" width="12.44140625" bestFit="1" customWidth="1"/>
    <col min="7684" max="7684" width="11.44140625"/>
    <col min="7685" max="7685" width="17.44140625" bestFit="1" customWidth="1"/>
    <col min="7686" max="7935" width="11.44140625"/>
    <col min="7936" max="7936" width="34.88671875" bestFit="1" customWidth="1"/>
    <col min="7937" max="7937" width="11.5546875" customWidth="1"/>
    <col min="7938" max="7939" width="12.44140625" bestFit="1" customWidth="1"/>
    <col min="7940" max="7940" width="11.44140625"/>
    <col min="7941" max="7941" width="17.44140625" bestFit="1" customWidth="1"/>
    <col min="7942" max="8191" width="11.44140625"/>
    <col min="8192" max="8192" width="34.88671875" bestFit="1" customWidth="1"/>
    <col min="8193" max="8193" width="11.5546875" customWidth="1"/>
    <col min="8194" max="8195" width="12.44140625" bestFit="1" customWidth="1"/>
    <col min="8196" max="8196" width="11.44140625"/>
    <col min="8197" max="8197" width="17.44140625" bestFit="1" customWidth="1"/>
    <col min="8198" max="8447" width="11.44140625"/>
    <col min="8448" max="8448" width="34.88671875" bestFit="1" customWidth="1"/>
    <col min="8449" max="8449" width="11.5546875" customWidth="1"/>
    <col min="8450" max="8451" width="12.44140625" bestFit="1" customWidth="1"/>
    <col min="8452" max="8452" width="11.44140625"/>
    <col min="8453" max="8453" width="17.44140625" bestFit="1" customWidth="1"/>
    <col min="8454" max="8703" width="11.44140625"/>
    <col min="8704" max="8704" width="34.88671875" bestFit="1" customWidth="1"/>
    <col min="8705" max="8705" width="11.5546875" customWidth="1"/>
    <col min="8706" max="8707" width="12.44140625" bestFit="1" customWidth="1"/>
    <col min="8708" max="8708" width="11.44140625"/>
    <col min="8709" max="8709" width="17.44140625" bestFit="1" customWidth="1"/>
    <col min="8710" max="8959" width="11.44140625"/>
    <col min="8960" max="8960" width="34.88671875" bestFit="1" customWidth="1"/>
    <col min="8961" max="8961" width="11.5546875" customWidth="1"/>
    <col min="8962" max="8963" width="12.44140625" bestFit="1" customWidth="1"/>
    <col min="8964" max="8964" width="11.44140625"/>
    <col min="8965" max="8965" width="17.44140625" bestFit="1" customWidth="1"/>
    <col min="8966" max="9215" width="11.44140625"/>
    <col min="9216" max="9216" width="34.88671875" bestFit="1" customWidth="1"/>
    <col min="9217" max="9217" width="11.5546875" customWidth="1"/>
    <col min="9218" max="9219" width="12.44140625" bestFit="1" customWidth="1"/>
    <col min="9220" max="9220" width="11.44140625"/>
    <col min="9221" max="9221" width="17.44140625" bestFit="1" customWidth="1"/>
    <col min="9222" max="9471" width="11.44140625"/>
    <col min="9472" max="9472" width="34.88671875" bestFit="1" customWidth="1"/>
    <col min="9473" max="9473" width="11.5546875" customWidth="1"/>
    <col min="9474" max="9475" width="12.44140625" bestFit="1" customWidth="1"/>
    <col min="9476" max="9476" width="11.44140625"/>
    <col min="9477" max="9477" width="17.44140625" bestFit="1" customWidth="1"/>
    <col min="9478" max="9727" width="11.44140625"/>
    <col min="9728" max="9728" width="34.88671875" bestFit="1" customWidth="1"/>
    <col min="9729" max="9729" width="11.5546875" customWidth="1"/>
    <col min="9730" max="9731" width="12.44140625" bestFit="1" customWidth="1"/>
    <col min="9732" max="9732" width="11.44140625"/>
    <col min="9733" max="9733" width="17.44140625" bestFit="1" customWidth="1"/>
    <col min="9734" max="9983" width="11.44140625"/>
    <col min="9984" max="9984" width="34.88671875" bestFit="1" customWidth="1"/>
    <col min="9985" max="9985" width="11.5546875" customWidth="1"/>
    <col min="9986" max="9987" width="12.44140625" bestFit="1" customWidth="1"/>
    <col min="9988" max="9988" width="11.44140625"/>
    <col min="9989" max="9989" width="17.44140625" bestFit="1" customWidth="1"/>
    <col min="9990" max="10239" width="11.44140625"/>
    <col min="10240" max="10240" width="34.88671875" bestFit="1" customWidth="1"/>
    <col min="10241" max="10241" width="11.5546875" customWidth="1"/>
    <col min="10242" max="10243" width="12.44140625" bestFit="1" customWidth="1"/>
    <col min="10244" max="10244" width="11.44140625"/>
    <col min="10245" max="10245" width="17.44140625" bestFit="1" customWidth="1"/>
    <col min="10246" max="10495" width="11.44140625"/>
    <col min="10496" max="10496" width="34.88671875" bestFit="1" customWidth="1"/>
    <col min="10497" max="10497" width="11.5546875" customWidth="1"/>
    <col min="10498" max="10499" width="12.44140625" bestFit="1" customWidth="1"/>
    <col min="10500" max="10500" width="11.44140625"/>
    <col min="10501" max="10501" width="17.44140625" bestFit="1" customWidth="1"/>
    <col min="10502" max="10751" width="11.44140625"/>
    <col min="10752" max="10752" width="34.88671875" bestFit="1" customWidth="1"/>
    <col min="10753" max="10753" width="11.5546875" customWidth="1"/>
    <col min="10754" max="10755" width="12.44140625" bestFit="1" customWidth="1"/>
    <col min="10756" max="10756" width="11.44140625"/>
    <col min="10757" max="10757" width="17.44140625" bestFit="1" customWidth="1"/>
    <col min="10758" max="11007" width="11.44140625"/>
    <col min="11008" max="11008" width="34.88671875" bestFit="1" customWidth="1"/>
    <col min="11009" max="11009" width="11.5546875" customWidth="1"/>
    <col min="11010" max="11011" width="12.44140625" bestFit="1" customWidth="1"/>
    <col min="11012" max="11012" width="11.44140625"/>
    <col min="11013" max="11013" width="17.44140625" bestFit="1" customWidth="1"/>
    <col min="11014" max="11263" width="11.44140625"/>
    <col min="11264" max="11264" width="34.88671875" bestFit="1" customWidth="1"/>
    <col min="11265" max="11265" width="11.5546875" customWidth="1"/>
    <col min="11266" max="11267" width="12.44140625" bestFit="1" customWidth="1"/>
    <col min="11268" max="11268" width="11.44140625"/>
    <col min="11269" max="11269" width="17.44140625" bestFit="1" customWidth="1"/>
    <col min="11270" max="11519" width="11.44140625"/>
    <col min="11520" max="11520" width="34.88671875" bestFit="1" customWidth="1"/>
    <col min="11521" max="11521" width="11.5546875" customWidth="1"/>
    <col min="11522" max="11523" width="12.44140625" bestFit="1" customWidth="1"/>
    <col min="11524" max="11524" width="11.44140625"/>
    <col min="11525" max="11525" width="17.44140625" bestFit="1" customWidth="1"/>
    <col min="11526" max="11775" width="11.44140625"/>
    <col min="11776" max="11776" width="34.88671875" bestFit="1" customWidth="1"/>
    <col min="11777" max="11777" width="11.5546875" customWidth="1"/>
    <col min="11778" max="11779" width="12.44140625" bestFit="1" customWidth="1"/>
    <col min="11780" max="11780" width="11.44140625"/>
    <col min="11781" max="11781" width="17.44140625" bestFit="1" customWidth="1"/>
    <col min="11782" max="12031" width="11.44140625"/>
    <col min="12032" max="12032" width="34.88671875" bestFit="1" customWidth="1"/>
    <col min="12033" max="12033" width="11.5546875" customWidth="1"/>
    <col min="12034" max="12035" width="12.44140625" bestFit="1" customWidth="1"/>
    <col min="12036" max="12036" width="11.44140625"/>
    <col min="12037" max="12037" width="17.44140625" bestFit="1" customWidth="1"/>
    <col min="12038" max="12287" width="11.44140625"/>
    <col min="12288" max="12288" width="34.88671875" bestFit="1" customWidth="1"/>
    <col min="12289" max="12289" width="11.5546875" customWidth="1"/>
    <col min="12290" max="12291" width="12.44140625" bestFit="1" customWidth="1"/>
    <col min="12292" max="12292" width="11.44140625"/>
    <col min="12293" max="12293" width="17.44140625" bestFit="1" customWidth="1"/>
    <col min="12294" max="12543" width="11.44140625"/>
    <col min="12544" max="12544" width="34.88671875" bestFit="1" customWidth="1"/>
    <col min="12545" max="12545" width="11.5546875" customWidth="1"/>
    <col min="12546" max="12547" width="12.44140625" bestFit="1" customWidth="1"/>
    <col min="12548" max="12548" width="11.44140625"/>
    <col min="12549" max="12549" width="17.44140625" bestFit="1" customWidth="1"/>
    <col min="12550" max="12799" width="11.44140625"/>
    <col min="12800" max="12800" width="34.88671875" bestFit="1" customWidth="1"/>
    <col min="12801" max="12801" width="11.5546875" customWidth="1"/>
    <col min="12802" max="12803" width="12.44140625" bestFit="1" customWidth="1"/>
    <col min="12804" max="12804" width="11.44140625"/>
    <col min="12805" max="12805" width="17.44140625" bestFit="1" customWidth="1"/>
    <col min="12806" max="13055" width="11.44140625"/>
    <col min="13056" max="13056" width="34.88671875" bestFit="1" customWidth="1"/>
    <col min="13057" max="13057" width="11.5546875" customWidth="1"/>
    <col min="13058" max="13059" width="12.44140625" bestFit="1" customWidth="1"/>
    <col min="13060" max="13060" width="11.44140625"/>
    <col min="13061" max="13061" width="17.44140625" bestFit="1" customWidth="1"/>
    <col min="13062" max="13311" width="11.44140625"/>
    <col min="13312" max="13312" width="34.88671875" bestFit="1" customWidth="1"/>
    <col min="13313" max="13313" width="11.5546875" customWidth="1"/>
    <col min="13314" max="13315" width="12.44140625" bestFit="1" customWidth="1"/>
    <col min="13316" max="13316" width="11.44140625"/>
    <col min="13317" max="13317" width="17.44140625" bestFit="1" customWidth="1"/>
    <col min="13318" max="13567" width="11.44140625"/>
    <col min="13568" max="13568" width="34.88671875" bestFit="1" customWidth="1"/>
    <col min="13569" max="13569" width="11.5546875" customWidth="1"/>
    <col min="13570" max="13571" width="12.44140625" bestFit="1" customWidth="1"/>
    <col min="13572" max="13572" width="11.44140625"/>
    <col min="13573" max="13573" width="17.44140625" bestFit="1" customWidth="1"/>
    <col min="13574" max="13823" width="11.44140625"/>
    <col min="13824" max="13824" width="34.88671875" bestFit="1" customWidth="1"/>
    <col min="13825" max="13825" width="11.5546875" customWidth="1"/>
    <col min="13826" max="13827" width="12.44140625" bestFit="1" customWidth="1"/>
    <col min="13828" max="13828" width="11.44140625"/>
    <col min="13829" max="13829" width="17.44140625" bestFit="1" customWidth="1"/>
    <col min="13830" max="14079" width="11.44140625"/>
    <col min="14080" max="14080" width="34.88671875" bestFit="1" customWidth="1"/>
    <col min="14081" max="14081" width="11.5546875" customWidth="1"/>
    <col min="14082" max="14083" width="12.44140625" bestFit="1" customWidth="1"/>
    <col min="14084" max="14084" width="11.44140625"/>
    <col min="14085" max="14085" width="17.44140625" bestFit="1" customWidth="1"/>
    <col min="14086" max="14335" width="11.44140625"/>
    <col min="14336" max="14336" width="34.88671875" bestFit="1" customWidth="1"/>
    <col min="14337" max="14337" width="11.5546875" customWidth="1"/>
    <col min="14338" max="14339" width="12.44140625" bestFit="1" customWidth="1"/>
    <col min="14340" max="14340" width="11.44140625"/>
    <col min="14341" max="14341" width="17.44140625" bestFit="1" customWidth="1"/>
    <col min="14342" max="14591" width="11.44140625"/>
    <col min="14592" max="14592" width="34.88671875" bestFit="1" customWidth="1"/>
    <col min="14593" max="14593" width="11.5546875" customWidth="1"/>
    <col min="14594" max="14595" width="12.44140625" bestFit="1" customWidth="1"/>
    <col min="14596" max="14596" width="11.44140625"/>
    <col min="14597" max="14597" width="17.44140625" bestFit="1" customWidth="1"/>
    <col min="14598" max="14847" width="11.44140625"/>
    <col min="14848" max="14848" width="34.88671875" bestFit="1" customWidth="1"/>
    <col min="14849" max="14849" width="11.5546875" customWidth="1"/>
    <col min="14850" max="14851" width="12.44140625" bestFit="1" customWidth="1"/>
    <col min="14852" max="14852" width="11.44140625"/>
    <col min="14853" max="14853" width="17.44140625" bestFit="1" customWidth="1"/>
    <col min="14854" max="15103" width="11.44140625"/>
    <col min="15104" max="15104" width="34.88671875" bestFit="1" customWidth="1"/>
    <col min="15105" max="15105" width="11.5546875" customWidth="1"/>
    <col min="15106" max="15107" width="12.44140625" bestFit="1" customWidth="1"/>
    <col min="15108" max="15108" width="11.44140625"/>
    <col min="15109" max="15109" width="17.44140625" bestFit="1" customWidth="1"/>
    <col min="15110" max="15359" width="11.44140625"/>
    <col min="15360" max="15360" width="34.88671875" bestFit="1" customWidth="1"/>
    <col min="15361" max="15361" width="11.5546875" customWidth="1"/>
    <col min="15362" max="15363" width="12.44140625" bestFit="1" customWidth="1"/>
    <col min="15364" max="15364" width="11.44140625"/>
    <col min="15365" max="15365" width="17.44140625" bestFit="1" customWidth="1"/>
    <col min="15366" max="15615" width="11.44140625"/>
    <col min="15616" max="15616" width="34.88671875" bestFit="1" customWidth="1"/>
    <col min="15617" max="15617" width="11.5546875" customWidth="1"/>
    <col min="15618" max="15619" width="12.44140625" bestFit="1" customWidth="1"/>
    <col min="15620" max="15620" width="11.44140625"/>
    <col min="15621" max="15621" width="17.44140625" bestFit="1" customWidth="1"/>
    <col min="15622" max="15871" width="11.44140625"/>
    <col min="15872" max="15872" width="34.88671875" bestFit="1" customWidth="1"/>
    <col min="15873" max="15873" width="11.5546875" customWidth="1"/>
    <col min="15874" max="15875" width="12.44140625" bestFit="1" customWidth="1"/>
    <col min="15876" max="15876" width="11.44140625"/>
    <col min="15877" max="15877" width="17.44140625" bestFit="1" customWidth="1"/>
    <col min="15878" max="16127" width="11.44140625"/>
    <col min="16128" max="16128" width="34.88671875" bestFit="1" customWidth="1"/>
    <col min="16129" max="16129" width="11.5546875" customWidth="1"/>
    <col min="16130" max="16131" width="12.44140625" bestFit="1" customWidth="1"/>
    <col min="16132" max="16132" width="11.44140625"/>
    <col min="16133" max="16133" width="17.44140625" bestFit="1" customWidth="1"/>
    <col min="16134" max="16384" width="11.44140625"/>
  </cols>
  <sheetData>
    <row r="1" spans="1:7" x14ac:dyDescent="0.3">
      <c r="A1" s="108"/>
      <c r="B1" s="100" t="s">
        <v>113</v>
      </c>
      <c r="C1" s="79"/>
      <c r="D1" s="80"/>
    </row>
    <row r="2" spans="1:7" x14ac:dyDescent="0.3">
      <c r="A2" s="109" t="s">
        <v>115</v>
      </c>
      <c r="B2" s="101">
        <v>120</v>
      </c>
      <c r="C2" s="95" t="s">
        <v>118</v>
      </c>
      <c r="D2" s="82"/>
    </row>
    <row r="3" spans="1:7" x14ac:dyDescent="0.3">
      <c r="A3" s="81" t="s">
        <v>40</v>
      </c>
      <c r="B3" s="102">
        <v>3000</v>
      </c>
      <c r="C3" s="95">
        <v>3</v>
      </c>
      <c r="D3" s="82"/>
    </row>
    <row r="4" spans="1:7" x14ac:dyDescent="0.3">
      <c r="A4" s="81" t="s">
        <v>41</v>
      </c>
      <c r="B4" s="85">
        <f>(B3/1000)+1</f>
        <v>4</v>
      </c>
      <c r="D4" s="82"/>
    </row>
    <row r="5" spans="1:7" x14ac:dyDescent="0.3">
      <c r="A5" s="81" t="s">
        <v>42</v>
      </c>
      <c r="B5" s="113">
        <f>3+1+B21+B14</f>
        <v>4.54</v>
      </c>
      <c r="D5" s="82"/>
    </row>
    <row r="6" spans="1:7" x14ac:dyDescent="0.3">
      <c r="A6" s="81" t="s">
        <v>43</v>
      </c>
      <c r="B6" s="102">
        <v>18.7</v>
      </c>
      <c r="D6" s="82"/>
      <c r="G6" s="93"/>
    </row>
    <row r="7" spans="1:7" x14ac:dyDescent="0.3">
      <c r="A7" s="83" t="s">
        <v>114</v>
      </c>
      <c r="B7" s="118">
        <f>B4*B5*B6</f>
        <v>339.59199999999998</v>
      </c>
      <c r="C7" s="97"/>
      <c r="D7" s="82"/>
    </row>
    <row r="8" spans="1:7" x14ac:dyDescent="0.3">
      <c r="A8" s="81"/>
      <c r="B8" s="103"/>
      <c r="D8" s="82"/>
    </row>
    <row r="9" spans="1:7" x14ac:dyDescent="0.3">
      <c r="A9" s="84" t="s">
        <v>106</v>
      </c>
      <c r="B9" s="118">
        <f>B6+B4+B6+B4</f>
        <v>45.4</v>
      </c>
      <c r="D9" s="82"/>
    </row>
    <row r="10" spans="1:7" x14ac:dyDescent="0.3">
      <c r="A10" s="84" t="s">
        <v>105</v>
      </c>
      <c r="B10" s="118">
        <f>B4*B6</f>
        <v>74.8</v>
      </c>
      <c r="D10" s="82"/>
    </row>
    <row r="11" spans="1:7" x14ac:dyDescent="0.3">
      <c r="A11" s="85"/>
      <c r="B11" s="85"/>
      <c r="D11" s="82"/>
    </row>
    <row r="12" spans="1:7" x14ac:dyDescent="0.3">
      <c r="A12" s="86" t="s">
        <v>44</v>
      </c>
      <c r="B12" s="103" t="s">
        <v>45</v>
      </c>
      <c r="C12" s="98" t="s">
        <v>46</v>
      </c>
      <c r="D12" s="104" t="s">
        <v>47</v>
      </c>
      <c r="E12" s="97"/>
    </row>
    <row r="13" spans="1:7" x14ac:dyDescent="0.3">
      <c r="A13" s="84" t="s">
        <v>48</v>
      </c>
      <c r="B13" s="85"/>
      <c r="C13" s="95"/>
      <c r="D13" s="89"/>
    </row>
    <row r="14" spans="1:7" x14ac:dyDescent="0.3">
      <c r="A14" s="87" t="s">
        <v>49</v>
      </c>
      <c r="B14" s="105">
        <v>0.1</v>
      </c>
      <c r="C14" s="99">
        <f>B14*B4*B6</f>
        <v>7.48</v>
      </c>
      <c r="D14" s="88"/>
      <c r="E14" s="94"/>
    </row>
    <row r="15" spans="1:7" x14ac:dyDescent="0.3">
      <c r="A15" s="87" t="s">
        <v>50</v>
      </c>
      <c r="B15" s="120">
        <f>B5-B14-B21-C3-B18-B19-B17</f>
        <v>0.72000000000000008</v>
      </c>
      <c r="C15" s="121">
        <f>((B5-B21-B14-B18-B19-B17)*B4*B6)-B2</f>
        <v>158.25599999999991</v>
      </c>
      <c r="D15" s="88"/>
      <c r="E15" s="94"/>
    </row>
    <row r="16" spans="1:7" x14ac:dyDescent="0.3">
      <c r="A16" s="87" t="s">
        <v>51</v>
      </c>
      <c r="B16" s="85"/>
      <c r="C16" s="115">
        <f>SUM(C14:C15)</f>
        <v>165.7359999999999</v>
      </c>
      <c r="D16" s="89"/>
    </row>
    <row r="17" spans="1:5" x14ac:dyDescent="0.3">
      <c r="A17" s="84" t="s">
        <v>52</v>
      </c>
      <c r="B17" s="120">
        <v>0.1</v>
      </c>
      <c r="C17" s="115">
        <f>B17*B4*B6</f>
        <v>7.48</v>
      </c>
      <c r="D17" s="106"/>
      <c r="E17" s="95"/>
    </row>
    <row r="18" spans="1:5" x14ac:dyDescent="0.3">
      <c r="A18" s="84" t="s">
        <v>53</v>
      </c>
      <c r="B18" s="102">
        <v>0.12</v>
      </c>
      <c r="C18" s="114">
        <f>B18*B4*B6</f>
        <v>8.9759999999999991</v>
      </c>
      <c r="D18" s="116">
        <f>C18/B18</f>
        <v>74.8</v>
      </c>
      <c r="E18" s="96"/>
    </row>
    <row r="19" spans="1:5" x14ac:dyDescent="0.3">
      <c r="A19" s="84" t="s">
        <v>54</v>
      </c>
      <c r="B19" s="102">
        <v>0.06</v>
      </c>
      <c r="C19" s="114">
        <f>B19*B4*B6</f>
        <v>4.4879999999999995</v>
      </c>
      <c r="D19" s="116">
        <f>C19/B19</f>
        <v>74.8</v>
      </c>
      <c r="E19" s="96"/>
    </row>
    <row r="20" spans="1:5" x14ac:dyDescent="0.3">
      <c r="A20" s="84" t="s">
        <v>112</v>
      </c>
      <c r="B20" s="102">
        <v>0</v>
      </c>
      <c r="C20" s="114">
        <f>B20*B4*B6</f>
        <v>0</v>
      </c>
      <c r="D20" s="116">
        <v>0</v>
      </c>
      <c r="E20" s="96"/>
    </row>
    <row r="21" spans="1:5" x14ac:dyDescent="0.3">
      <c r="A21" s="84" t="s">
        <v>116</v>
      </c>
      <c r="B21" s="102">
        <v>0.44</v>
      </c>
      <c r="C21" s="114">
        <f>B21*B4*B6</f>
        <v>32.911999999999999</v>
      </c>
      <c r="D21" s="107"/>
      <c r="E21" s="96"/>
    </row>
    <row r="22" spans="1:5" ht="15.75" thickBot="1" x14ac:dyDescent="0.35">
      <c r="A22" s="110" t="s">
        <v>117</v>
      </c>
      <c r="B22" s="119" t="s">
        <v>119</v>
      </c>
      <c r="C22" s="111"/>
      <c r="D22" s="112"/>
    </row>
    <row r="27" spans="1:5" x14ac:dyDescent="0.3">
      <c r="B27" s="78"/>
      <c r="C27" s="77"/>
    </row>
    <row r="29" spans="1:5" x14ac:dyDescent="0.3">
      <c r="B29" s="7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46"/>
  <sheetViews>
    <sheetView tabSelected="1" view="pageBreakPreview" zoomScale="85" zoomScaleNormal="100" zoomScaleSheetLayoutView="85" workbookViewId="0">
      <selection activeCell="D148" sqref="D148"/>
    </sheetView>
  </sheetViews>
  <sheetFormatPr baseColWidth="10" defaultRowHeight="15.05" x14ac:dyDescent="0.3"/>
  <cols>
    <col min="1" max="3" width="3.44140625" style="55" customWidth="1"/>
    <col min="4" max="4" width="67.109375" style="137" customWidth="1"/>
    <col min="5" max="5" width="6.33203125" style="56" customWidth="1"/>
    <col min="6" max="6" width="11" style="57" customWidth="1"/>
    <col min="7" max="7" width="6.6640625" style="56" customWidth="1"/>
    <col min="8" max="8" width="13.109375" style="56" customWidth="1"/>
    <col min="201" max="203" width="3.44140625" customWidth="1"/>
    <col min="204" max="204" width="83" customWidth="1"/>
    <col min="207" max="207" width="12.88671875" bestFit="1" customWidth="1"/>
    <col min="208" max="208" width="11.6640625" bestFit="1" customWidth="1"/>
    <col min="457" max="459" width="3.44140625" customWidth="1"/>
    <col min="460" max="460" width="83" customWidth="1"/>
    <col min="463" max="463" width="12.88671875" bestFit="1" customWidth="1"/>
    <col min="464" max="464" width="11.6640625" bestFit="1" customWidth="1"/>
    <col min="713" max="715" width="3.44140625" customWidth="1"/>
    <col min="716" max="716" width="83" customWidth="1"/>
    <col min="719" max="719" width="12.88671875" bestFit="1" customWidth="1"/>
    <col min="720" max="720" width="11.6640625" bestFit="1" customWidth="1"/>
    <col min="969" max="971" width="3.44140625" customWidth="1"/>
    <col min="972" max="972" width="83" customWidth="1"/>
    <col min="975" max="975" width="12.88671875" bestFit="1" customWidth="1"/>
    <col min="976" max="976" width="11.6640625" bestFit="1" customWidth="1"/>
    <col min="1225" max="1227" width="3.44140625" customWidth="1"/>
    <col min="1228" max="1228" width="83" customWidth="1"/>
    <col min="1231" max="1231" width="12.88671875" bestFit="1" customWidth="1"/>
    <col min="1232" max="1232" width="11.6640625" bestFit="1" customWidth="1"/>
    <col min="1481" max="1483" width="3.44140625" customWidth="1"/>
    <col min="1484" max="1484" width="83" customWidth="1"/>
    <col min="1487" max="1487" width="12.88671875" bestFit="1" customWidth="1"/>
    <col min="1488" max="1488" width="11.6640625" bestFit="1" customWidth="1"/>
    <col min="1737" max="1739" width="3.44140625" customWidth="1"/>
    <col min="1740" max="1740" width="83" customWidth="1"/>
    <col min="1743" max="1743" width="12.88671875" bestFit="1" customWidth="1"/>
    <col min="1744" max="1744" width="11.6640625" bestFit="1" customWidth="1"/>
    <col min="1993" max="1995" width="3.44140625" customWidth="1"/>
    <col min="1996" max="1996" width="83" customWidth="1"/>
    <col min="1999" max="1999" width="12.88671875" bestFit="1" customWidth="1"/>
    <col min="2000" max="2000" width="11.6640625" bestFit="1" customWidth="1"/>
    <col min="2249" max="2251" width="3.44140625" customWidth="1"/>
    <col min="2252" max="2252" width="83" customWidth="1"/>
    <col min="2255" max="2255" width="12.88671875" bestFit="1" customWidth="1"/>
    <col min="2256" max="2256" width="11.6640625" bestFit="1" customWidth="1"/>
    <col min="2505" max="2507" width="3.44140625" customWidth="1"/>
    <col min="2508" max="2508" width="83" customWidth="1"/>
    <col min="2511" max="2511" width="12.88671875" bestFit="1" customWidth="1"/>
    <col min="2512" max="2512" width="11.6640625" bestFit="1" customWidth="1"/>
    <col min="2761" max="2763" width="3.44140625" customWidth="1"/>
    <col min="2764" max="2764" width="83" customWidth="1"/>
    <col min="2767" max="2767" width="12.88671875" bestFit="1" customWidth="1"/>
    <col min="2768" max="2768" width="11.6640625" bestFit="1" customWidth="1"/>
    <col min="3017" max="3019" width="3.44140625" customWidth="1"/>
    <col min="3020" max="3020" width="83" customWidth="1"/>
    <col min="3023" max="3023" width="12.88671875" bestFit="1" customWidth="1"/>
    <col min="3024" max="3024" width="11.6640625" bestFit="1" customWidth="1"/>
    <col min="3273" max="3275" width="3.44140625" customWidth="1"/>
    <col min="3276" max="3276" width="83" customWidth="1"/>
    <col min="3279" max="3279" width="12.88671875" bestFit="1" customWidth="1"/>
    <col min="3280" max="3280" width="11.6640625" bestFit="1" customWidth="1"/>
    <col min="3529" max="3531" width="3.44140625" customWidth="1"/>
    <col min="3532" max="3532" width="83" customWidth="1"/>
    <col min="3535" max="3535" width="12.88671875" bestFit="1" customWidth="1"/>
    <col min="3536" max="3536" width="11.6640625" bestFit="1" customWidth="1"/>
    <col min="3785" max="3787" width="3.44140625" customWidth="1"/>
    <col min="3788" max="3788" width="83" customWidth="1"/>
    <col min="3791" max="3791" width="12.88671875" bestFit="1" customWidth="1"/>
    <col min="3792" max="3792" width="11.6640625" bestFit="1" customWidth="1"/>
    <col min="4041" max="4043" width="3.44140625" customWidth="1"/>
    <col min="4044" max="4044" width="83" customWidth="1"/>
    <col min="4047" max="4047" width="12.88671875" bestFit="1" customWidth="1"/>
    <col min="4048" max="4048" width="11.6640625" bestFit="1" customWidth="1"/>
    <col min="4297" max="4299" width="3.44140625" customWidth="1"/>
    <col min="4300" max="4300" width="83" customWidth="1"/>
    <col min="4303" max="4303" width="12.88671875" bestFit="1" customWidth="1"/>
    <col min="4304" max="4304" width="11.6640625" bestFit="1" customWidth="1"/>
    <col min="4553" max="4555" width="3.44140625" customWidth="1"/>
    <col min="4556" max="4556" width="83" customWidth="1"/>
    <col min="4559" max="4559" width="12.88671875" bestFit="1" customWidth="1"/>
    <col min="4560" max="4560" width="11.6640625" bestFit="1" customWidth="1"/>
    <col min="4809" max="4811" width="3.44140625" customWidth="1"/>
    <col min="4812" max="4812" width="83" customWidth="1"/>
    <col min="4815" max="4815" width="12.88671875" bestFit="1" customWidth="1"/>
    <col min="4816" max="4816" width="11.6640625" bestFit="1" customWidth="1"/>
    <col min="5065" max="5067" width="3.44140625" customWidth="1"/>
    <col min="5068" max="5068" width="83" customWidth="1"/>
    <col min="5071" max="5071" width="12.88671875" bestFit="1" customWidth="1"/>
    <col min="5072" max="5072" width="11.6640625" bestFit="1" customWidth="1"/>
    <col min="5321" max="5323" width="3.44140625" customWidth="1"/>
    <col min="5324" max="5324" width="83" customWidth="1"/>
    <col min="5327" max="5327" width="12.88671875" bestFit="1" customWidth="1"/>
    <col min="5328" max="5328" width="11.6640625" bestFit="1" customWidth="1"/>
    <col min="5577" max="5579" width="3.44140625" customWidth="1"/>
    <col min="5580" max="5580" width="83" customWidth="1"/>
    <col min="5583" max="5583" width="12.88671875" bestFit="1" customWidth="1"/>
    <col min="5584" max="5584" width="11.6640625" bestFit="1" customWidth="1"/>
    <col min="5833" max="5835" width="3.44140625" customWidth="1"/>
    <col min="5836" max="5836" width="83" customWidth="1"/>
    <col min="5839" max="5839" width="12.88671875" bestFit="1" customWidth="1"/>
    <col min="5840" max="5840" width="11.6640625" bestFit="1" customWidth="1"/>
    <col min="6089" max="6091" width="3.44140625" customWidth="1"/>
    <col min="6092" max="6092" width="83" customWidth="1"/>
    <col min="6095" max="6095" width="12.88671875" bestFit="1" customWidth="1"/>
    <col min="6096" max="6096" width="11.6640625" bestFit="1" customWidth="1"/>
    <col min="6345" max="6347" width="3.44140625" customWidth="1"/>
    <col min="6348" max="6348" width="83" customWidth="1"/>
    <col min="6351" max="6351" width="12.88671875" bestFit="1" customWidth="1"/>
    <col min="6352" max="6352" width="11.6640625" bestFit="1" customWidth="1"/>
    <col min="6601" max="6603" width="3.44140625" customWidth="1"/>
    <col min="6604" max="6604" width="83" customWidth="1"/>
    <col min="6607" max="6607" width="12.88671875" bestFit="1" customWidth="1"/>
    <col min="6608" max="6608" width="11.6640625" bestFit="1" customWidth="1"/>
    <col min="6857" max="6859" width="3.44140625" customWidth="1"/>
    <col min="6860" max="6860" width="83" customWidth="1"/>
    <col min="6863" max="6863" width="12.88671875" bestFit="1" customWidth="1"/>
    <col min="6864" max="6864" width="11.6640625" bestFit="1" customWidth="1"/>
    <col min="7113" max="7115" width="3.44140625" customWidth="1"/>
    <col min="7116" max="7116" width="83" customWidth="1"/>
    <col min="7119" max="7119" width="12.88671875" bestFit="1" customWidth="1"/>
    <col min="7120" max="7120" width="11.6640625" bestFit="1" customWidth="1"/>
    <col min="7369" max="7371" width="3.44140625" customWidth="1"/>
    <col min="7372" max="7372" width="83" customWidth="1"/>
    <col min="7375" max="7375" width="12.88671875" bestFit="1" customWidth="1"/>
    <col min="7376" max="7376" width="11.6640625" bestFit="1" customWidth="1"/>
    <col min="7625" max="7627" width="3.44140625" customWidth="1"/>
    <col min="7628" max="7628" width="83" customWidth="1"/>
    <col min="7631" max="7631" width="12.88671875" bestFit="1" customWidth="1"/>
    <col min="7632" max="7632" width="11.6640625" bestFit="1" customWidth="1"/>
    <col min="7881" max="7883" width="3.44140625" customWidth="1"/>
    <col min="7884" max="7884" width="83" customWidth="1"/>
    <col min="7887" max="7887" width="12.88671875" bestFit="1" customWidth="1"/>
    <col min="7888" max="7888" width="11.6640625" bestFit="1" customWidth="1"/>
    <col min="8137" max="8139" width="3.44140625" customWidth="1"/>
    <col min="8140" max="8140" width="83" customWidth="1"/>
    <col min="8143" max="8143" width="12.88671875" bestFit="1" customWidth="1"/>
    <col min="8144" max="8144" width="11.6640625" bestFit="1" customWidth="1"/>
    <col min="8393" max="8395" width="3.44140625" customWidth="1"/>
    <col min="8396" max="8396" width="83" customWidth="1"/>
    <col min="8399" max="8399" width="12.88671875" bestFit="1" customWidth="1"/>
    <col min="8400" max="8400" width="11.6640625" bestFit="1" customWidth="1"/>
    <col min="8649" max="8651" width="3.44140625" customWidth="1"/>
    <col min="8652" max="8652" width="83" customWidth="1"/>
    <col min="8655" max="8655" width="12.88671875" bestFit="1" customWidth="1"/>
    <col min="8656" max="8656" width="11.6640625" bestFit="1" customWidth="1"/>
    <col min="8905" max="8907" width="3.44140625" customWidth="1"/>
    <col min="8908" max="8908" width="83" customWidth="1"/>
    <col min="8911" max="8911" width="12.88671875" bestFit="1" customWidth="1"/>
    <col min="8912" max="8912" width="11.6640625" bestFit="1" customWidth="1"/>
    <col min="9161" max="9163" width="3.44140625" customWidth="1"/>
    <col min="9164" max="9164" width="83" customWidth="1"/>
    <col min="9167" max="9167" width="12.88671875" bestFit="1" customWidth="1"/>
    <col min="9168" max="9168" width="11.6640625" bestFit="1" customWidth="1"/>
    <col min="9417" max="9419" width="3.44140625" customWidth="1"/>
    <col min="9420" max="9420" width="83" customWidth="1"/>
    <col min="9423" max="9423" width="12.88671875" bestFit="1" customWidth="1"/>
    <col min="9424" max="9424" width="11.6640625" bestFit="1" customWidth="1"/>
    <col min="9673" max="9675" width="3.44140625" customWidth="1"/>
    <col min="9676" max="9676" width="83" customWidth="1"/>
    <col min="9679" max="9679" width="12.88671875" bestFit="1" customWidth="1"/>
    <col min="9680" max="9680" width="11.6640625" bestFit="1" customWidth="1"/>
    <col min="9929" max="9931" width="3.44140625" customWidth="1"/>
    <col min="9932" max="9932" width="83" customWidth="1"/>
    <col min="9935" max="9935" width="12.88671875" bestFit="1" customWidth="1"/>
    <col min="9936" max="9936" width="11.6640625" bestFit="1" customWidth="1"/>
    <col min="10185" max="10187" width="3.44140625" customWidth="1"/>
    <col min="10188" max="10188" width="83" customWidth="1"/>
    <col min="10191" max="10191" width="12.88671875" bestFit="1" customWidth="1"/>
    <col min="10192" max="10192" width="11.6640625" bestFit="1" customWidth="1"/>
    <col min="10441" max="10443" width="3.44140625" customWidth="1"/>
    <col min="10444" max="10444" width="83" customWidth="1"/>
    <col min="10447" max="10447" width="12.88671875" bestFit="1" customWidth="1"/>
    <col min="10448" max="10448" width="11.6640625" bestFit="1" customWidth="1"/>
    <col min="10697" max="10699" width="3.44140625" customWidth="1"/>
    <col min="10700" max="10700" width="83" customWidth="1"/>
    <col min="10703" max="10703" width="12.88671875" bestFit="1" customWidth="1"/>
    <col min="10704" max="10704" width="11.6640625" bestFit="1" customWidth="1"/>
    <col min="10953" max="10955" width="3.44140625" customWidth="1"/>
    <col min="10956" max="10956" width="83" customWidth="1"/>
    <col min="10959" max="10959" width="12.88671875" bestFit="1" customWidth="1"/>
    <col min="10960" max="10960" width="11.6640625" bestFit="1" customWidth="1"/>
    <col min="11209" max="11211" width="3.44140625" customWidth="1"/>
    <col min="11212" max="11212" width="83" customWidth="1"/>
    <col min="11215" max="11215" width="12.88671875" bestFit="1" customWidth="1"/>
    <col min="11216" max="11216" width="11.6640625" bestFit="1" customWidth="1"/>
    <col min="11465" max="11467" width="3.44140625" customWidth="1"/>
    <col min="11468" max="11468" width="83" customWidth="1"/>
    <col min="11471" max="11471" width="12.88671875" bestFit="1" customWidth="1"/>
    <col min="11472" max="11472" width="11.6640625" bestFit="1" customWidth="1"/>
    <col min="11721" max="11723" width="3.44140625" customWidth="1"/>
    <col min="11724" max="11724" width="83" customWidth="1"/>
    <col min="11727" max="11727" width="12.88671875" bestFit="1" customWidth="1"/>
    <col min="11728" max="11728" width="11.6640625" bestFit="1" customWidth="1"/>
    <col min="11977" max="11979" width="3.44140625" customWidth="1"/>
    <col min="11980" max="11980" width="83" customWidth="1"/>
    <col min="11983" max="11983" width="12.88671875" bestFit="1" customWidth="1"/>
    <col min="11984" max="11984" width="11.6640625" bestFit="1" customWidth="1"/>
    <col min="12233" max="12235" width="3.44140625" customWidth="1"/>
    <col min="12236" max="12236" width="83" customWidth="1"/>
    <col min="12239" max="12239" width="12.88671875" bestFit="1" customWidth="1"/>
    <col min="12240" max="12240" width="11.6640625" bestFit="1" customWidth="1"/>
    <col min="12489" max="12491" width="3.44140625" customWidth="1"/>
    <col min="12492" max="12492" width="83" customWidth="1"/>
    <col min="12495" max="12495" width="12.88671875" bestFit="1" customWidth="1"/>
    <col min="12496" max="12496" width="11.6640625" bestFit="1" customWidth="1"/>
    <col min="12745" max="12747" width="3.44140625" customWidth="1"/>
    <col min="12748" max="12748" width="83" customWidth="1"/>
    <col min="12751" max="12751" width="12.88671875" bestFit="1" customWidth="1"/>
    <col min="12752" max="12752" width="11.6640625" bestFit="1" customWidth="1"/>
    <col min="13001" max="13003" width="3.44140625" customWidth="1"/>
    <col min="13004" max="13004" width="83" customWidth="1"/>
    <col min="13007" max="13007" width="12.88671875" bestFit="1" customWidth="1"/>
    <col min="13008" max="13008" width="11.6640625" bestFit="1" customWidth="1"/>
    <col min="13257" max="13259" width="3.44140625" customWidth="1"/>
    <col min="13260" max="13260" width="83" customWidth="1"/>
    <col min="13263" max="13263" width="12.88671875" bestFit="1" customWidth="1"/>
    <col min="13264" max="13264" width="11.6640625" bestFit="1" customWidth="1"/>
    <col min="13513" max="13515" width="3.44140625" customWidth="1"/>
    <col min="13516" max="13516" width="83" customWidth="1"/>
    <col min="13519" max="13519" width="12.88671875" bestFit="1" customWidth="1"/>
    <col min="13520" max="13520" width="11.6640625" bestFit="1" customWidth="1"/>
    <col min="13769" max="13771" width="3.44140625" customWidth="1"/>
    <col min="13772" max="13772" width="83" customWidth="1"/>
    <col min="13775" max="13775" width="12.88671875" bestFit="1" customWidth="1"/>
    <col min="13776" max="13776" width="11.6640625" bestFit="1" customWidth="1"/>
    <col min="14025" max="14027" width="3.44140625" customWidth="1"/>
    <col min="14028" max="14028" width="83" customWidth="1"/>
    <col min="14031" max="14031" width="12.88671875" bestFit="1" customWidth="1"/>
    <col min="14032" max="14032" width="11.6640625" bestFit="1" customWidth="1"/>
    <col min="14281" max="14283" width="3.44140625" customWidth="1"/>
    <col min="14284" max="14284" width="83" customWidth="1"/>
    <col min="14287" max="14287" width="12.88671875" bestFit="1" customWidth="1"/>
    <col min="14288" max="14288" width="11.6640625" bestFit="1" customWidth="1"/>
    <col min="14537" max="14539" width="3.44140625" customWidth="1"/>
    <col min="14540" max="14540" width="83" customWidth="1"/>
    <col min="14543" max="14543" width="12.88671875" bestFit="1" customWidth="1"/>
    <col min="14544" max="14544" width="11.6640625" bestFit="1" customWidth="1"/>
    <col min="14793" max="14795" width="3.44140625" customWidth="1"/>
    <col min="14796" max="14796" width="83" customWidth="1"/>
    <col min="14799" max="14799" width="12.88671875" bestFit="1" customWidth="1"/>
    <col min="14800" max="14800" width="11.6640625" bestFit="1" customWidth="1"/>
    <col min="15049" max="15051" width="3.44140625" customWidth="1"/>
    <col min="15052" max="15052" width="83" customWidth="1"/>
    <col min="15055" max="15055" width="12.88671875" bestFit="1" customWidth="1"/>
    <col min="15056" max="15056" width="11.6640625" bestFit="1" customWidth="1"/>
    <col min="15305" max="15307" width="3.44140625" customWidth="1"/>
    <col min="15308" max="15308" width="83" customWidth="1"/>
    <col min="15311" max="15311" width="12.88671875" bestFit="1" customWidth="1"/>
    <col min="15312" max="15312" width="11.6640625" bestFit="1" customWidth="1"/>
    <col min="15561" max="15563" width="3.44140625" customWidth="1"/>
    <col min="15564" max="15564" width="83" customWidth="1"/>
    <col min="15567" max="15567" width="12.88671875" bestFit="1" customWidth="1"/>
    <col min="15568" max="15568" width="11.6640625" bestFit="1" customWidth="1"/>
    <col min="15817" max="15819" width="3.44140625" customWidth="1"/>
    <col min="15820" max="15820" width="83" customWidth="1"/>
    <col min="15823" max="15823" width="12.88671875" bestFit="1" customWidth="1"/>
    <col min="15824" max="15824" width="11.6640625" bestFit="1" customWidth="1"/>
    <col min="16073" max="16075" width="3.44140625" customWidth="1"/>
    <col min="16076" max="16076" width="83" customWidth="1"/>
    <col min="16079" max="16079" width="12.88671875" bestFit="1" customWidth="1"/>
    <col min="16080" max="16080" width="11.6640625" bestFit="1" customWidth="1"/>
    <col min="16355" max="16384" width="11.44140625" customWidth="1"/>
  </cols>
  <sheetData>
    <row r="1" spans="1:8" x14ac:dyDescent="0.3">
      <c r="A1" s="227" t="s">
        <v>135</v>
      </c>
      <c r="B1" s="228"/>
      <c r="C1" s="228"/>
      <c r="D1" s="228"/>
      <c r="E1" s="228"/>
      <c r="F1" s="228"/>
      <c r="G1" s="228"/>
      <c r="H1" s="229"/>
    </row>
    <row r="2" spans="1:8" x14ac:dyDescent="0.3">
      <c r="A2" s="225" t="s">
        <v>163</v>
      </c>
      <c r="B2" s="191"/>
      <c r="C2" s="191"/>
      <c r="D2" s="191"/>
      <c r="E2" s="191"/>
      <c r="F2" s="191"/>
      <c r="G2" s="191"/>
      <c r="H2" s="226"/>
    </row>
    <row r="3" spans="1:8" x14ac:dyDescent="0.3">
      <c r="A3" s="225" t="s">
        <v>197</v>
      </c>
      <c r="B3" s="191"/>
      <c r="C3" s="191"/>
      <c r="D3" s="191"/>
      <c r="E3" s="191"/>
      <c r="F3" s="191"/>
      <c r="G3" s="191"/>
      <c r="H3" s="226"/>
    </row>
    <row r="4" spans="1:8" x14ac:dyDescent="0.3">
      <c r="A4" s="225" t="s">
        <v>196</v>
      </c>
      <c r="B4" s="191"/>
      <c r="C4" s="191"/>
      <c r="D4" s="191"/>
      <c r="E4" s="191"/>
      <c r="F4" s="191"/>
      <c r="G4" s="191"/>
      <c r="H4" s="226"/>
    </row>
    <row r="5" spans="1:8" ht="16.399999999999999" thickBot="1" x14ac:dyDescent="0.35">
      <c r="A5" s="160"/>
      <c r="B5" s="6"/>
      <c r="C5" s="6"/>
      <c r="D5" s="133"/>
      <c r="E5" s="5"/>
      <c r="F5" s="8"/>
      <c r="G5" s="5"/>
      <c r="H5" s="161"/>
    </row>
    <row r="6" spans="1:8" ht="15.75" thickBot="1" x14ac:dyDescent="0.35">
      <c r="A6" s="194" t="s">
        <v>0</v>
      </c>
      <c r="B6" s="194"/>
      <c r="C6" s="194"/>
      <c r="D6" s="140" t="s">
        <v>1</v>
      </c>
      <c r="E6" s="151" t="s">
        <v>160</v>
      </c>
      <c r="F6" s="148" t="s">
        <v>4</v>
      </c>
      <c r="G6" s="152" t="s">
        <v>159</v>
      </c>
      <c r="H6" s="152" t="s">
        <v>5</v>
      </c>
    </row>
    <row r="7" spans="1:8" ht="15.75" thickBot="1" x14ac:dyDescent="0.35">
      <c r="A7" s="162"/>
      <c r="B7" s="14"/>
      <c r="C7" s="14"/>
      <c r="D7" s="134" t="s">
        <v>6</v>
      </c>
      <c r="E7" s="14"/>
      <c r="F7" s="16"/>
      <c r="G7" s="14"/>
      <c r="H7" s="163">
        <f>SUM(H8:H18)</f>
        <v>0</v>
      </c>
    </row>
    <row r="8" spans="1:8" x14ac:dyDescent="0.3">
      <c r="A8" s="17">
        <v>1</v>
      </c>
      <c r="B8" s="17">
        <v>1</v>
      </c>
      <c r="C8" s="17"/>
      <c r="D8" s="26" t="s">
        <v>7</v>
      </c>
      <c r="E8" s="144" t="s">
        <v>8</v>
      </c>
      <c r="F8" s="149"/>
      <c r="G8" s="150">
        <v>1</v>
      </c>
      <c r="H8" s="149">
        <f>$F8*G8</f>
        <v>0</v>
      </c>
    </row>
    <row r="9" spans="1:8" x14ac:dyDescent="0.3">
      <c r="A9" s="17">
        <v>1</v>
      </c>
      <c r="B9" s="17">
        <v>2</v>
      </c>
      <c r="C9" s="17"/>
      <c r="D9" s="26" t="s">
        <v>9</v>
      </c>
      <c r="E9" s="144" t="s">
        <v>8</v>
      </c>
      <c r="F9" s="149"/>
      <c r="G9" s="19">
        <v>1</v>
      </c>
      <c r="H9" s="149">
        <f t="shared" ref="H9:H11" si="0">$F9*G9</f>
        <v>0</v>
      </c>
    </row>
    <row r="10" spans="1:8" x14ac:dyDescent="0.3">
      <c r="A10" s="17">
        <v>1</v>
      </c>
      <c r="B10" s="30">
        <v>3</v>
      </c>
      <c r="C10" s="17"/>
      <c r="D10" s="26" t="s">
        <v>10</v>
      </c>
      <c r="E10" s="144" t="s">
        <v>8</v>
      </c>
      <c r="F10" s="149"/>
      <c r="G10" s="19">
        <v>1</v>
      </c>
      <c r="H10" s="149">
        <f t="shared" si="0"/>
        <v>0</v>
      </c>
    </row>
    <row r="11" spans="1:8" x14ac:dyDescent="0.3">
      <c r="A11" s="17">
        <v>1</v>
      </c>
      <c r="B11" s="17">
        <v>4</v>
      </c>
      <c r="C11" s="17"/>
      <c r="D11" s="141" t="s">
        <v>55</v>
      </c>
      <c r="E11" s="144" t="s">
        <v>8</v>
      </c>
      <c r="F11" s="149"/>
      <c r="G11" s="19">
        <v>1</v>
      </c>
      <c r="H11" s="149">
        <f t="shared" si="0"/>
        <v>0</v>
      </c>
    </row>
    <row r="12" spans="1:8" x14ac:dyDescent="0.3">
      <c r="A12" s="17">
        <v>1</v>
      </c>
      <c r="B12" s="17">
        <v>5</v>
      </c>
      <c r="C12" s="17"/>
      <c r="D12" s="141" t="s">
        <v>56</v>
      </c>
      <c r="E12" s="144"/>
      <c r="F12" s="149"/>
      <c r="G12" s="19"/>
      <c r="H12" s="149"/>
    </row>
    <row r="13" spans="1:8" x14ac:dyDescent="0.3">
      <c r="A13" s="31">
        <v>1</v>
      </c>
      <c r="B13" s="19">
        <v>5</v>
      </c>
      <c r="C13" s="19">
        <v>1</v>
      </c>
      <c r="D13" s="135" t="s">
        <v>130</v>
      </c>
      <c r="E13" s="144" t="s">
        <v>15</v>
      </c>
      <c r="F13" s="149"/>
      <c r="G13" s="19">
        <v>1</v>
      </c>
      <c r="H13" s="149">
        <f t="shared" ref="H13:H17" si="1">$F13*G13</f>
        <v>0</v>
      </c>
    </row>
    <row r="14" spans="1:8" x14ac:dyDescent="0.3">
      <c r="A14" s="31">
        <v>1</v>
      </c>
      <c r="B14" s="19">
        <v>5</v>
      </c>
      <c r="C14" s="19">
        <v>2</v>
      </c>
      <c r="D14" s="135" t="s">
        <v>131</v>
      </c>
      <c r="E14" s="144" t="s">
        <v>31</v>
      </c>
      <c r="F14" s="149"/>
      <c r="G14" s="19">
        <v>1</v>
      </c>
      <c r="H14" s="149">
        <f t="shared" si="1"/>
        <v>0</v>
      </c>
    </row>
    <row r="15" spans="1:8" x14ac:dyDescent="0.3">
      <c r="A15" s="31">
        <v>1</v>
      </c>
      <c r="B15" s="19">
        <v>5</v>
      </c>
      <c r="C15" s="19">
        <v>3</v>
      </c>
      <c r="D15" s="135" t="s">
        <v>132</v>
      </c>
      <c r="E15" s="144" t="s">
        <v>31</v>
      </c>
      <c r="F15" s="149"/>
      <c r="G15" s="19">
        <v>1</v>
      </c>
      <c r="H15" s="149">
        <f t="shared" si="1"/>
        <v>0</v>
      </c>
    </row>
    <row r="16" spans="1:8" x14ac:dyDescent="0.3">
      <c r="A16" s="31">
        <v>1</v>
      </c>
      <c r="B16" s="19">
        <v>5</v>
      </c>
      <c r="C16" s="19">
        <v>4</v>
      </c>
      <c r="D16" s="135" t="s">
        <v>133</v>
      </c>
      <c r="E16" s="144" t="s">
        <v>31</v>
      </c>
      <c r="F16" s="149"/>
      <c r="G16" s="19">
        <v>1</v>
      </c>
      <c r="H16" s="149">
        <f t="shared" si="1"/>
        <v>0</v>
      </c>
    </row>
    <row r="17" spans="1:9" x14ac:dyDescent="0.3">
      <c r="A17" s="31">
        <v>1</v>
      </c>
      <c r="B17" s="19">
        <v>5</v>
      </c>
      <c r="C17" s="19">
        <v>5</v>
      </c>
      <c r="D17" s="135" t="s">
        <v>134</v>
      </c>
      <c r="E17" s="144" t="s">
        <v>15</v>
      </c>
      <c r="F17" s="149"/>
      <c r="G17" s="19">
        <v>1</v>
      </c>
      <c r="H17" s="149">
        <f t="shared" si="1"/>
        <v>0</v>
      </c>
    </row>
    <row r="18" spans="1:9" ht="15.75" thickBot="1" x14ac:dyDescent="0.35">
      <c r="A18" s="46"/>
      <c r="B18" s="17"/>
      <c r="C18" s="17"/>
      <c r="D18" s="26"/>
      <c r="E18" s="144"/>
      <c r="F18" s="149"/>
      <c r="G18" s="64"/>
      <c r="H18" s="149"/>
    </row>
    <row r="19" spans="1:9" ht="15.75" thickBot="1" x14ac:dyDescent="0.35">
      <c r="A19" s="164"/>
      <c r="B19" s="14"/>
      <c r="C19" s="14"/>
      <c r="D19" s="136" t="s">
        <v>161</v>
      </c>
      <c r="E19" s="132"/>
      <c r="F19" s="25"/>
      <c r="G19" s="132"/>
      <c r="H19" s="163">
        <f>SUM(H20:H33)</f>
        <v>0</v>
      </c>
    </row>
    <row r="20" spans="1:9" x14ac:dyDescent="0.3">
      <c r="A20" s="17">
        <v>2</v>
      </c>
      <c r="B20" s="17">
        <v>1</v>
      </c>
      <c r="C20" s="17"/>
      <c r="D20" s="26" t="s">
        <v>12</v>
      </c>
      <c r="E20" s="145" t="s">
        <v>13</v>
      </c>
      <c r="F20" s="149"/>
      <c r="G20" s="19">
        <f>(I20+I65+I68+I69)*0.9*1</f>
        <v>841.5</v>
      </c>
      <c r="H20" s="149">
        <f>$F20*G20</f>
        <v>0</v>
      </c>
      <c r="I20">
        <f>(345+555)</f>
        <v>900</v>
      </c>
    </row>
    <row r="21" spans="1:9" x14ac:dyDescent="0.3">
      <c r="A21" s="17">
        <v>2</v>
      </c>
      <c r="B21" s="17">
        <v>2</v>
      </c>
      <c r="C21" s="30"/>
      <c r="D21" s="26" t="s">
        <v>147</v>
      </c>
      <c r="E21" s="145"/>
      <c r="F21" s="149"/>
      <c r="G21" s="19"/>
      <c r="H21" s="149"/>
    </row>
    <row r="22" spans="1:9" x14ac:dyDescent="0.3">
      <c r="A22" s="17">
        <v>2</v>
      </c>
      <c r="B22" s="17">
        <v>2</v>
      </c>
      <c r="C22" s="34">
        <v>1</v>
      </c>
      <c r="D22" s="135" t="s">
        <v>181</v>
      </c>
      <c r="E22" s="144" t="s">
        <v>31</v>
      </c>
      <c r="F22" s="149"/>
      <c r="G22" s="19"/>
      <c r="H22" s="149">
        <f t="shared" ref="H22:H26" si="2">$F22*G22</f>
        <v>0</v>
      </c>
    </row>
    <row r="23" spans="1:9" x14ac:dyDescent="0.3">
      <c r="A23" s="17">
        <v>2</v>
      </c>
      <c r="B23" s="17">
        <v>2</v>
      </c>
      <c r="C23" s="34">
        <v>2</v>
      </c>
      <c r="D23" s="135" t="s">
        <v>177</v>
      </c>
      <c r="E23" s="144" t="s">
        <v>15</v>
      </c>
      <c r="F23" s="149"/>
      <c r="G23" s="19"/>
      <c r="H23" s="149">
        <f t="shared" si="2"/>
        <v>0</v>
      </c>
    </row>
    <row r="24" spans="1:9" x14ac:dyDescent="0.3">
      <c r="A24" s="17">
        <v>2</v>
      </c>
      <c r="B24" s="17">
        <v>3</v>
      </c>
      <c r="C24" s="17"/>
      <c r="D24" s="26" t="s">
        <v>14</v>
      </c>
      <c r="E24" s="145" t="s">
        <v>15</v>
      </c>
      <c r="F24" s="149"/>
      <c r="G24" s="19">
        <f>(I20+I65+I68+I69)*2</f>
        <v>1870</v>
      </c>
      <c r="H24" s="149">
        <f t="shared" si="2"/>
        <v>0</v>
      </c>
    </row>
    <row r="25" spans="1:9" x14ac:dyDescent="0.3">
      <c r="A25" s="17">
        <v>2</v>
      </c>
      <c r="B25" s="17">
        <v>4</v>
      </c>
      <c r="C25" s="17"/>
      <c r="D25" s="26" t="s">
        <v>16</v>
      </c>
      <c r="E25" s="144" t="s">
        <v>17</v>
      </c>
      <c r="F25" s="149"/>
      <c r="G25" s="19">
        <f>(I20+I65+I68+I69)*1</f>
        <v>935</v>
      </c>
      <c r="H25" s="149">
        <f t="shared" si="2"/>
        <v>0</v>
      </c>
    </row>
    <row r="26" spans="1:9" x14ac:dyDescent="0.3">
      <c r="A26" s="17">
        <v>2</v>
      </c>
      <c r="B26" s="17">
        <v>5</v>
      </c>
      <c r="C26" s="17"/>
      <c r="D26" s="26" t="s">
        <v>20</v>
      </c>
      <c r="E26" s="144" t="s">
        <v>13</v>
      </c>
      <c r="F26" s="149"/>
      <c r="G26" s="19">
        <f>G20</f>
        <v>841.5</v>
      </c>
      <c r="H26" s="149">
        <f t="shared" si="2"/>
        <v>0</v>
      </c>
    </row>
    <row r="27" spans="1:9" x14ac:dyDescent="0.3">
      <c r="A27" s="17">
        <v>2</v>
      </c>
      <c r="B27" s="17">
        <v>6</v>
      </c>
      <c r="C27" s="17"/>
      <c r="D27" s="26" t="s">
        <v>18</v>
      </c>
      <c r="E27" s="144"/>
      <c r="F27" s="149"/>
      <c r="G27" s="19"/>
      <c r="H27" s="149"/>
    </row>
    <row r="28" spans="1:9" x14ac:dyDescent="0.3">
      <c r="A28" s="17">
        <v>2</v>
      </c>
      <c r="B28" s="17">
        <v>6</v>
      </c>
      <c r="C28" s="19">
        <v>1</v>
      </c>
      <c r="D28" s="135" t="s">
        <v>57</v>
      </c>
      <c r="E28" s="144" t="s">
        <v>13</v>
      </c>
      <c r="F28" s="149"/>
      <c r="G28" s="19">
        <f>I28*(I20+I65+I68+I69)*1</f>
        <v>420.75</v>
      </c>
      <c r="H28" s="149">
        <f t="shared" ref="H28:H32" si="3">$F28*G28</f>
        <v>0</v>
      </c>
      <c r="I28">
        <f>0.1+0.15+0.2</f>
        <v>0.45</v>
      </c>
    </row>
    <row r="29" spans="1:9" x14ac:dyDescent="0.3">
      <c r="A29" s="17">
        <v>2</v>
      </c>
      <c r="B29" s="17">
        <v>6</v>
      </c>
      <c r="C29" s="19">
        <v>2</v>
      </c>
      <c r="D29" s="135" t="s">
        <v>19</v>
      </c>
      <c r="E29" s="144" t="s">
        <v>13</v>
      </c>
      <c r="F29" s="149"/>
      <c r="G29" s="19">
        <f>I29*(I20+I65+I68+I69)*1</f>
        <v>252.45000000000002</v>
      </c>
      <c r="H29" s="149">
        <f t="shared" si="3"/>
        <v>0</v>
      </c>
      <c r="I29">
        <v>0.27</v>
      </c>
    </row>
    <row r="30" spans="1:9" x14ac:dyDescent="0.3">
      <c r="A30" s="17">
        <v>2</v>
      </c>
      <c r="B30" s="17">
        <v>6</v>
      </c>
      <c r="C30" s="19">
        <v>3</v>
      </c>
      <c r="D30" s="135" t="s">
        <v>172</v>
      </c>
      <c r="E30" s="144" t="s">
        <v>13</v>
      </c>
      <c r="F30" s="149"/>
      <c r="G30" s="19"/>
      <c r="H30" s="149">
        <f t="shared" si="3"/>
        <v>0</v>
      </c>
    </row>
    <row r="31" spans="1:9" x14ac:dyDescent="0.3">
      <c r="A31" s="17">
        <v>2</v>
      </c>
      <c r="B31" s="17">
        <v>7</v>
      </c>
      <c r="C31" s="17"/>
      <c r="D31" s="26" t="s">
        <v>21</v>
      </c>
      <c r="E31" s="144" t="s">
        <v>17</v>
      </c>
      <c r="F31" s="149"/>
      <c r="G31" s="19">
        <f>(I20+I65+I68+I69)*1*4</f>
        <v>3740</v>
      </c>
      <c r="H31" s="149">
        <f t="shared" si="3"/>
        <v>0</v>
      </c>
    </row>
    <row r="32" spans="1:9" x14ac:dyDescent="0.3">
      <c r="A32" s="17">
        <v>2</v>
      </c>
      <c r="B32" s="30">
        <v>8</v>
      </c>
      <c r="D32" s="156" t="s">
        <v>174</v>
      </c>
      <c r="E32" s="144" t="s">
        <v>15</v>
      </c>
      <c r="F32" s="149"/>
      <c r="G32" s="19"/>
      <c r="H32" s="149">
        <f t="shared" si="3"/>
        <v>0</v>
      </c>
    </row>
    <row r="33" spans="1:9" ht="15.75" thickBot="1" x14ac:dyDescent="0.35">
      <c r="A33" s="17"/>
      <c r="B33" s="30"/>
      <c r="D33" s="141"/>
      <c r="E33" s="144"/>
      <c r="F33" s="149"/>
      <c r="G33" s="64"/>
      <c r="H33" s="149"/>
    </row>
    <row r="34" spans="1:9" ht="15.75" thickBot="1" x14ac:dyDescent="0.35">
      <c r="A34" s="164"/>
      <c r="B34" s="14"/>
      <c r="C34" s="14"/>
      <c r="D34" s="136" t="s">
        <v>22</v>
      </c>
      <c r="E34" s="14"/>
      <c r="F34" s="28"/>
      <c r="G34" s="14"/>
      <c r="H34" s="163">
        <f>SUM(H35:H45)</f>
        <v>0</v>
      </c>
    </row>
    <row r="35" spans="1:9" x14ac:dyDescent="0.3">
      <c r="A35" s="17">
        <v>3</v>
      </c>
      <c r="B35" s="17">
        <v>1</v>
      </c>
      <c r="C35" s="30"/>
      <c r="D35" s="141" t="s">
        <v>26</v>
      </c>
      <c r="E35" s="144"/>
      <c r="F35" s="149"/>
      <c r="G35" s="153"/>
      <c r="H35" s="149"/>
    </row>
    <row r="36" spans="1:9" x14ac:dyDescent="0.3">
      <c r="A36" s="17">
        <v>3</v>
      </c>
      <c r="B36" s="17">
        <v>1</v>
      </c>
      <c r="C36" s="34">
        <v>1</v>
      </c>
      <c r="D36" s="135" t="s">
        <v>109</v>
      </c>
      <c r="E36" s="144" t="s">
        <v>17</v>
      </c>
      <c r="F36" s="149"/>
      <c r="G36" s="19">
        <f>(I20+I65+I68+I69)*1</f>
        <v>935</v>
      </c>
      <c r="H36" s="149">
        <f>$F36*G36</f>
        <v>0</v>
      </c>
      <c r="I36">
        <v>0.12</v>
      </c>
    </row>
    <row r="37" spans="1:9" x14ac:dyDescent="0.3">
      <c r="A37" s="17">
        <v>3</v>
      </c>
      <c r="B37" s="17">
        <v>1</v>
      </c>
      <c r="C37" s="34">
        <v>2</v>
      </c>
      <c r="D37" s="135" t="s">
        <v>94</v>
      </c>
      <c r="E37" s="144" t="s">
        <v>17</v>
      </c>
      <c r="F37" s="149"/>
      <c r="G37" s="19">
        <f>(I20+I65+I68+I69)*1</f>
        <v>935</v>
      </c>
      <c r="H37" s="149">
        <f t="shared" ref="H37:H38" si="4">$F37*G37</f>
        <v>0</v>
      </c>
      <c r="I37">
        <v>0.06</v>
      </c>
    </row>
    <row r="38" spans="1:9" x14ac:dyDescent="0.3">
      <c r="A38" s="17">
        <v>3</v>
      </c>
      <c r="B38" s="17">
        <v>1</v>
      </c>
      <c r="C38" s="34">
        <v>3</v>
      </c>
      <c r="D38" s="135" t="s">
        <v>144</v>
      </c>
      <c r="E38" s="144" t="s">
        <v>17</v>
      </c>
      <c r="F38" s="149"/>
      <c r="G38" s="19"/>
      <c r="H38" s="149">
        <f t="shared" si="4"/>
        <v>0</v>
      </c>
    </row>
    <row r="39" spans="1:9" x14ac:dyDescent="0.3">
      <c r="A39" s="17">
        <v>3</v>
      </c>
      <c r="B39" s="17">
        <v>2</v>
      </c>
      <c r="C39" s="34"/>
      <c r="D39" s="26" t="s">
        <v>141</v>
      </c>
      <c r="E39" s="144"/>
      <c r="F39" s="149"/>
      <c r="G39" s="19"/>
      <c r="H39" s="149"/>
    </row>
    <row r="40" spans="1:9" x14ac:dyDescent="0.3">
      <c r="A40" s="17">
        <v>3</v>
      </c>
      <c r="B40" s="17">
        <v>2</v>
      </c>
      <c r="C40" s="34">
        <v>1</v>
      </c>
      <c r="D40" s="135" t="s">
        <v>142</v>
      </c>
      <c r="E40" s="144" t="s">
        <v>17</v>
      </c>
      <c r="F40" s="149"/>
      <c r="G40" s="19"/>
      <c r="H40" s="149">
        <f t="shared" ref="H40:H41" si="5">$F40*G40</f>
        <v>0</v>
      </c>
    </row>
    <row r="41" spans="1:9" x14ac:dyDescent="0.3">
      <c r="A41" s="17">
        <v>3</v>
      </c>
      <c r="B41" s="17">
        <v>2</v>
      </c>
      <c r="C41" s="34">
        <v>2</v>
      </c>
      <c r="D41" s="135" t="s">
        <v>189</v>
      </c>
      <c r="E41" s="144" t="s">
        <v>17</v>
      </c>
      <c r="F41" s="149"/>
      <c r="G41" s="19">
        <f>I20*1*0.1</f>
        <v>90</v>
      </c>
      <c r="H41" s="149">
        <f t="shared" si="5"/>
        <v>0</v>
      </c>
    </row>
    <row r="42" spans="1:9" s="139" customFormat="1" x14ac:dyDescent="0.3">
      <c r="A42" s="17">
        <v>3</v>
      </c>
      <c r="B42" s="17">
        <v>3</v>
      </c>
      <c r="C42" s="30"/>
      <c r="D42" s="141" t="s">
        <v>123</v>
      </c>
      <c r="E42" s="144"/>
      <c r="F42" s="149"/>
      <c r="G42" s="19"/>
      <c r="H42" s="149"/>
    </row>
    <row r="43" spans="1:9" s="139" customFormat="1" ht="24.9" x14ac:dyDescent="0.3">
      <c r="A43" s="17">
        <v>3</v>
      </c>
      <c r="B43" s="17">
        <v>3</v>
      </c>
      <c r="C43" s="34">
        <v>1</v>
      </c>
      <c r="D43" s="130" t="s">
        <v>162</v>
      </c>
      <c r="E43" s="144" t="s">
        <v>15</v>
      </c>
      <c r="F43" s="149"/>
      <c r="G43" s="19"/>
      <c r="H43" s="149">
        <f t="shared" ref="H43:H44" si="6">$F43*G43</f>
        <v>0</v>
      </c>
    </row>
    <row r="44" spans="1:9" s="139" customFormat="1" x14ac:dyDescent="0.3">
      <c r="A44" s="17">
        <v>3</v>
      </c>
      <c r="B44" s="17">
        <v>3</v>
      </c>
      <c r="C44" s="34">
        <v>2</v>
      </c>
      <c r="D44" s="130" t="s">
        <v>164</v>
      </c>
      <c r="E44" s="144" t="s">
        <v>15</v>
      </c>
      <c r="F44" s="149"/>
      <c r="G44" s="19"/>
      <c r="H44" s="149">
        <f t="shared" si="6"/>
        <v>0</v>
      </c>
    </row>
    <row r="45" spans="1:9" ht="15.75" thickBot="1" x14ac:dyDescent="0.35">
      <c r="A45" s="17"/>
      <c r="B45" s="17"/>
      <c r="C45" s="34"/>
      <c r="D45" s="130"/>
      <c r="E45" s="144"/>
      <c r="F45" s="149"/>
      <c r="G45" s="138"/>
      <c r="H45" s="149"/>
    </row>
    <row r="46" spans="1:9" ht="15.75" thickBot="1" x14ac:dyDescent="0.35">
      <c r="A46" s="164"/>
      <c r="B46" s="14"/>
      <c r="C46" s="14"/>
      <c r="D46" s="136" t="s">
        <v>27</v>
      </c>
      <c r="E46" s="14"/>
      <c r="F46" s="28"/>
      <c r="G46" s="14"/>
      <c r="H46" s="163">
        <f>SUM(H48:H123)</f>
        <v>0</v>
      </c>
    </row>
    <row r="47" spans="1:9" x14ac:dyDescent="0.3">
      <c r="A47" s="17">
        <v>4</v>
      </c>
      <c r="B47" s="17">
        <v>1</v>
      </c>
      <c r="C47" s="19"/>
      <c r="D47" s="26" t="s">
        <v>175</v>
      </c>
      <c r="E47" s="144"/>
      <c r="F47" s="149"/>
      <c r="G47" s="150"/>
      <c r="H47" s="149"/>
    </row>
    <row r="48" spans="1:9" x14ac:dyDescent="0.3">
      <c r="A48" s="17">
        <v>4</v>
      </c>
      <c r="B48" s="17">
        <v>1</v>
      </c>
      <c r="C48" s="19">
        <v>1</v>
      </c>
      <c r="D48" s="135" t="s">
        <v>182</v>
      </c>
      <c r="E48" s="144" t="s">
        <v>15</v>
      </c>
      <c r="F48" s="149"/>
      <c r="G48" s="19"/>
      <c r="H48" s="149">
        <f>$F48*G48</f>
        <v>0</v>
      </c>
    </row>
    <row r="49" spans="1:9" x14ac:dyDescent="0.3">
      <c r="A49" s="17">
        <v>4</v>
      </c>
      <c r="B49" s="17">
        <v>1</v>
      </c>
      <c r="C49" s="19">
        <v>2</v>
      </c>
      <c r="D49" s="135" t="s">
        <v>167</v>
      </c>
      <c r="E49" s="144" t="s">
        <v>15</v>
      </c>
      <c r="F49" s="149"/>
      <c r="G49" s="19"/>
      <c r="H49" s="149">
        <f t="shared" ref="H49:H54" si="7">$F49*G49</f>
        <v>0</v>
      </c>
    </row>
    <row r="50" spans="1:9" x14ac:dyDescent="0.3">
      <c r="A50" s="17">
        <v>4</v>
      </c>
      <c r="B50" s="17">
        <v>1</v>
      </c>
      <c r="C50" s="19">
        <v>3</v>
      </c>
      <c r="D50" s="135" t="s">
        <v>183</v>
      </c>
      <c r="E50" s="144" t="s">
        <v>15</v>
      </c>
      <c r="F50" s="149"/>
      <c r="G50" s="19"/>
      <c r="H50" s="149">
        <f t="shared" si="7"/>
        <v>0</v>
      </c>
    </row>
    <row r="51" spans="1:9" x14ac:dyDescent="0.3">
      <c r="A51" s="17">
        <v>4</v>
      </c>
      <c r="B51" s="17">
        <v>1</v>
      </c>
      <c r="C51" s="19">
        <v>4</v>
      </c>
      <c r="D51" s="135" t="s">
        <v>78</v>
      </c>
      <c r="E51" s="144" t="s">
        <v>15</v>
      </c>
      <c r="F51" s="149"/>
      <c r="G51" s="19"/>
      <c r="H51" s="149">
        <f t="shared" si="7"/>
        <v>0</v>
      </c>
    </row>
    <row r="52" spans="1:9" x14ac:dyDescent="0.3">
      <c r="A52" s="17">
        <v>4</v>
      </c>
      <c r="B52" s="17">
        <v>1</v>
      </c>
      <c r="C52" s="19">
        <v>5</v>
      </c>
      <c r="D52" s="135" t="s">
        <v>69</v>
      </c>
      <c r="E52" s="144" t="s">
        <v>15</v>
      </c>
      <c r="F52" s="149"/>
      <c r="G52" s="19"/>
      <c r="H52" s="149">
        <f t="shared" si="7"/>
        <v>0</v>
      </c>
    </row>
    <row r="53" spans="1:9" x14ac:dyDescent="0.3">
      <c r="A53" s="17">
        <v>4</v>
      </c>
      <c r="B53" s="17">
        <v>1</v>
      </c>
      <c r="C53" s="19">
        <v>6</v>
      </c>
      <c r="D53" s="135" t="s">
        <v>184</v>
      </c>
      <c r="E53" s="144" t="s">
        <v>15</v>
      </c>
      <c r="F53" s="149"/>
      <c r="G53" s="19"/>
      <c r="H53" s="149">
        <f t="shared" si="7"/>
        <v>0</v>
      </c>
    </row>
    <row r="54" spans="1:9" x14ac:dyDescent="0.3">
      <c r="A54" s="17">
        <v>4</v>
      </c>
      <c r="B54" s="17">
        <v>1</v>
      </c>
      <c r="C54" s="19">
        <v>7</v>
      </c>
      <c r="D54" s="135" t="s">
        <v>70</v>
      </c>
      <c r="E54" s="144" t="s">
        <v>15</v>
      </c>
      <c r="F54" s="149"/>
      <c r="G54" s="19"/>
      <c r="H54" s="149">
        <f t="shared" si="7"/>
        <v>0</v>
      </c>
    </row>
    <row r="55" spans="1:9" x14ac:dyDescent="0.3">
      <c r="A55" s="17">
        <v>4</v>
      </c>
      <c r="B55" s="17">
        <v>2</v>
      </c>
      <c r="C55" s="19"/>
      <c r="D55" s="26" t="s">
        <v>176</v>
      </c>
      <c r="E55" s="144"/>
      <c r="F55" s="149"/>
      <c r="G55" s="19"/>
      <c r="H55" s="149"/>
    </row>
    <row r="56" spans="1:9" x14ac:dyDescent="0.3">
      <c r="A56" s="17">
        <v>4</v>
      </c>
      <c r="B56" s="17">
        <v>2</v>
      </c>
      <c r="C56" s="19">
        <v>1</v>
      </c>
      <c r="D56" s="135" t="s">
        <v>182</v>
      </c>
      <c r="E56" s="144" t="s">
        <v>15</v>
      </c>
      <c r="F56" s="149"/>
      <c r="G56" s="19"/>
      <c r="H56" s="149">
        <f t="shared" ref="H56:H62" si="8">$F56*G56</f>
        <v>0</v>
      </c>
    </row>
    <row r="57" spans="1:9" x14ac:dyDescent="0.3">
      <c r="A57" s="17">
        <v>4</v>
      </c>
      <c r="B57" s="17">
        <v>2</v>
      </c>
      <c r="C57" s="19">
        <v>2</v>
      </c>
      <c r="D57" s="135" t="s">
        <v>167</v>
      </c>
      <c r="E57" s="144" t="s">
        <v>15</v>
      </c>
      <c r="F57" s="149"/>
      <c r="G57" s="19"/>
      <c r="H57" s="149">
        <f t="shared" si="8"/>
        <v>0</v>
      </c>
    </row>
    <row r="58" spans="1:9" x14ac:dyDescent="0.3">
      <c r="A58" s="17">
        <v>4</v>
      </c>
      <c r="B58" s="17">
        <v>2</v>
      </c>
      <c r="C58" s="19">
        <v>3</v>
      </c>
      <c r="D58" s="135" t="s">
        <v>183</v>
      </c>
      <c r="E58" s="144" t="s">
        <v>15</v>
      </c>
      <c r="F58" s="149"/>
      <c r="G58" s="19">
        <f>I58</f>
        <v>690</v>
      </c>
      <c r="H58" s="149">
        <f t="shared" si="8"/>
        <v>0</v>
      </c>
      <c r="I58">
        <f>290+400</f>
        <v>690</v>
      </c>
    </row>
    <row r="59" spans="1:9" x14ac:dyDescent="0.3">
      <c r="A59" s="17">
        <v>4</v>
      </c>
      <c r="B59" s="17">
        <v>2</v>
      </c>
      <c r="C59" s="19">
        <v>4</v>
      </c>
      <c r="D59" s="135" t="s">
        <v>78</v>
      </c>
      <c r="E59" s="144" t="s">
        <v>15</v>
      </c>
      <c r="F59" s="149"/>
      <c r="G59" s="19"/>
      <c r="H59" s="149">
        <f t="shared" si="8"/>
        <v>0</v>
      </c>
    </row>
    <row r="60" spans="1:9" x14ac:dyDescent="0.3">
      <c r="A60" s="17">
        <v>4</v>
      </c>
      <c r="B60" s="17">
        <v>2</v>
      </c>
      <c r="C60" s="19">
        <v>5</v>
      </c>
      <c r="D60" s="135" t="s">
        <v>69</v>
      </c>
      <c r="E60" s="144" t="s">
        <v>15</v>
      </c>
      <c r="F60" s="149"/>
      <c r="G60" s="19"/>
      <c r="H60" s="149">
        <f t="shared" si="8"/>
        <v>0</v>
      </c>
    </row>
    <row r="61" spans="1:9" x14ac:dyDescent="0.3">
      <c r="A61" s="17">
        <v>4</v>
      </c>
      <c r="B61" s="17">
        <v>2</v>
      </c>
      <c r="C61" s="19">
        <v>6</v>
      </c>
      <c r="D61" s="135" t="s">
        <v>184</v>
      </c>
      <c r="E61" s="144" t="s">
        <v>15</v>
      </c>
      <c r="F61" s="149"/>
      <c r="G61" s="19"/>
      <c r="H61" s="149">
        <f t="shared" si="8"/>
        <v>0</v>
      </c>
    </row>
    <row r="62" spans="1:9" x14ac:dyDescent="0.3">
      <c r="A62" s="17">
        <v>4</v>
      </c>
      <c r="B62" s="17">
        <v>2</v>
      </c>
      <c r="C62" s="19">
        <v>7</v>
      </c>
      <c r="D62" s="135" t="s">
        <v>70</v>
      </c>
      <c r="E62" s="144" t="s">
        <v>15</v>
      </c>
      <c r="F62" s="149"/>
      <c r="G62" s="19">
        <f>I62</f>
        <v>210</v>
      </c>
      <c r="H62" s="149">
        <f t="shared" si="8"/>
        <v>0</v>
      </c>
      <c r="I62">
        <f>55+155</f>
        <v>210</v>
      </c>
    </row>
    <row r="63" spans="1:9" x14ac:dyDescent="0.3">
      <c r="A63" s="17">
        <v>4</v>
      </c>
      <c r="B63" s="17">
        <v>3</v>
      </c>
      <c r="C63" s="19"/>
      <c r="D63" s="26" t="s">
        <v>67</v>
      </c>
      <c r="E63" s="144"/>
      <c r="F63" s="149"/>
      <c r="G63" s="19"/>
      <c r="H63" s="149"/>
    </row>
    <row r="64" spans="1:9" x14ac:dyDescent="0.3">
      <c r="A64" s="17">
        <v>4</v>
      </c>
      <c r="B64" s="17">
        <v>3</v>
      </c>
      <c r="C64" s="19">
        <v>1</v>
      </c>
      <c r="D64" s="135" t="s">
        <v>166</v>
      </c>
      <c r="E64" s="144" t="s">
        <v>15</v>
      </c>
      <c r="F64" s="149"/>
      <c r="G64" s="19"/>
      <c r="H64" s="149">
        <f t="shared" ref="H64:H74" si="9">$F64*G64</f>
        <v>0</v>
      </c>
    </row>
    <row r="65" spans="1:9" x14ac:dyDescent="0.3">
      <c r="A65" s="17">
        <v>4</v>
      </c>
      <c r="B65" s="17">
        <v>3</v>
      </c>
      <c r="C65" s="19">
        <v>2</v>
      </c>
      <c r="D65" s="135" t="s">
        <v>169</v>
      </c>
      <c r="E65" s="144" t="s">
        <v>15</v>
      </c>
      <c r="F65" s="149"/>
      <c r="G65" s="19">
        <f>I65</f>
        <v>15</v>
      </c>
      <c r="H65" s="149">
        <f t="shared" si="9"/>
        <v>0</v>
      </c>
      <c r="I65">
        <v>15</v>
      </c>
    </row>
    <row r="66" spans="1:9" x14ac:dyDescent="0.3">
      <c r="A66" s="17">
        <v>4</v>
      </c>
      <c r="B66" s="17">
        <v>3</v>
      </c>
      <c r="C66" s="19">
        <v>3</v>
      </c>
      <c r="D66" s="135" t="s">
        <v>173</v>
      </c>
      <c r="E66" s="144" t="s">
        <v>15</v>
      </c>
      <c r="F66" s="149"/>
      <c r="G66" s="19"/>
      <c r="H66" s="149">
        <f t="shared" si="9"/>
        <v>0</v>
      </c>
    </row>
    <row r="67" spans="1:9" x14ac:dyDescent="0.3">
      <c r="A67" s="17">
        <v>4</v>
      </c>
      <c r="B67" s="17">
        <v>3</v>
      </c>
      <c r="C67" s="19">
        <v>4</v>
      </c>
      <c r="D67" s="135" t="s">
        <v>170</v>
      </c>
      <c r="E67" s="144" t="s">
        <v>15</v>
      </c>
      <c r="F67" s="149"/>
      <c r="G67" s="19"/>
      <c r="H67" s="149">
        <f t="shared" si="9"/>
        <v>0</v>
      </c>
    </row>
    <row r="68" spans="1:9" x14ac:dyDescent="0.3">
      <c r="A68" s="17">
        <v>4</v>
      </c>
      <c r="B68" s="17">
        <v>3</v>
      </c>
      <c r="C68" s="19">
        <v>5</v>
      </c>
      <c r="D68" s="135" t="s">
        <v>187</v>
      </c>
      <c r="E68" s="144" t="s">
        <v>15</v>
      </c>
      <c r="F68" s="149"/>
      <c r="G68" s="19">
        <f>I68</f>
        <v>15</v>
      </c>
      <c r="H68" s="149">
        <f t="shared" si="9"/>
        <v>0</v>
      </c>
      <c r="I68">
        <v>15</v>
      </c>
    </row>
    <row r="69" spans="1:9" x14ac:dyDescent="0.3">
      <c r="A69" s="17">
        <v>4</v>
      </c>
      <c r="B69" s="17">
        <v>3</v>
      </c>
      <c r="C69" s="19">
        <v>6</v>
      </c>
      <c r="D69" s="135" t="s">
        <v>143</v>
      </c>
      <c r="E69" s="144" t="s">
        <v>15</v>
      </c>
      <c r="F69" s="149"/>
      <c r="G69" s="19">
        <f>I69</f>
        <v>5</v>
      </c>
      <c r="H69" s="149">
        <f t="shared" si="9"/>
        <v>0</v>
      </c>
      <c r="I69">
        <v>5</v>
      </c>
    </row>
    <row r="70" spans="1:9" x14ac:dyDescent="0.3">
      <c r="A70" s="17">
        <v>4</v>
      </c>
      <c r="B70" s="17">
        <v>3</v>
      </c>
      <c r="C70" s="19">
        <v>7</v>
      </c>
      <c r="D70" s="135" t="s">
        <v>140</v>
      </c>
      <c r="E70" s="144" t="s">
        <v>15</v>
      </c>
      <c r="F70" s="149"/>
      <c r="G70" s="19"/>
      <c r="H70" s="149">
        <f t="shared" si="9"/>
        <v>0</v>
      </c>
    </row>
    <row r="71" spans="1:9" ht="28.15" customHeight="1" x14ac:dyDescent="0.3">
      <c r="A71" s="17">
        <v>4</v>
      </c>
      <c r="B71" s="17">
        <v>4</v>
      </c>
      <c r="C71" s="19"/>
      <c r="D71" s="26" t="s">
        <v>188</v>
      </c>
      <c r="E71" s="144" t="s">
        <v>31</v>
      </c>
      <c r="F71" s="149"/>
      <c r="G71" s="19"/>
      <c r="H71" s="149">
        <f t="shared" si="9"/>
        <v>0</v>
      </c>
    </row>
    <row r="72" spans="1:9" ht="30.8" customHeight="1" x14ac:dyDescent="0.3">
      <c r="A72" s="17">
        <v>4</v>
      </c>
      <c r="B72" s="17">
        <v>5</v>
      </c>
      <c r="C72" s="19"/>
      <c r="D72" s="26" t="s">
        <v>158</v>
      </c>
      <c r="E72" s="144" t="s">
        <v>31</v>
      </c>
      <c r="F72" s="149"/>
      <c r="G72" s="19">
        <f>8+5+20</f>
        <v>33</v>
      </c>
      <c r="H72" s="149">
        <f t="shared" si="9"/>
        <v>0</v>
      </c>
    </row>
    <row r="73" spans="1:9" ht="39.299999999999997" x14ac:dyDescent="0.3">
      <c r="A73" s="17">
        <v>4</v>
      </c>
      <c r="B73" s="17">
        <v>6</v>
      </c>
      <c r="C73" s="19"/>
      <c r="D73" s="26" t="s">
        <v>191</v>
      </c>
      <c r="E73" s="144" t="s">
        <v>31</v>
      </c>
      <c r="F73" s="149"/>
      <c r="G73" s="19"/>
      <c r="H73" s="149">
        <f t="shared" si="9"/>
        <v>0</v>
      </c>
    </row>
    <row r="74" spans="1:9" x14ac:dyDescent="0.3">
      <c r="A74" s="17">
        <v>7</v>
      </c>
      <c r="B74" s="17">
        <v>7</v>
      </c>
      <c r="C74" s="19"/>
      <c r="D74" s="26" t="s">
        <v>194</v>
      </c>
      <c r="E74" s="144" t="s">
        <v>31</v>
      </c>
      <c r="F74" s="149"/>
      <c r="G74" s="19"/>
      <c r="H74" s="149">
        <f t="shared" si="9"/>
        <v>0</v>
      </c>
    </row>
    <row r="75" spans="1:9" x14ac:dyDescent="0.3">
      <c r="A75" s="17">
        <v>4</v>
      </c>
      <c r="B75" s="17">
        <v>8</v>
      </c>
      <c r="C75" s="19"/>
      <c r="D75" s="26" t="s">
        <v>193</v>
      </c>
      <c r="E75" s="144"/>
      <c r="F75" s="149"/>
      <c r="G75" s="19"/>
      <c r="H75" s="149"/>
    </row>
    <row r="76" spans="1:9" x14ac:dyDescent="0.3">
      <c r="A76" s="17">
        <v>4</v>
      </c>
      <c r="B76" s="17">
        <v>8</v>
      </c>
      <c r="C76" s="19">
        <v>1</v>
      </c>
      <c r="D76" s="135" t="s">
        <v>153</v>
      </c>
      <c r="E76" s="144" t="s">
        <v>31</v>
      </c>
      <c r="F76" s="149"/>
      <c r="G76" s="19">
        <f>1</f>
        <v>1</v>
      </c>
      <c r="H76" s="149">
        <f t="shared" ref="H76:H78" si="10">$F76*G76</f>
        <v>0</v>
      </c>
    </row>
    <row r="77" spans="1:9" x14ac:dyDescent="0.3">
      <c r="A77" s="17">
        <v>4</v>
      </c>
      <c r="B77" s="17">
        <v>8</v>
      </c>
      <c r="C77" s="19">
        <v>2</v>
      </c>
      <c r="D77" s="135" t="s">
        <v>152</v>
      </c>
      <c r="E77" s="144" t="s">
        <v>31</v>
      </c>
      <c r="F77" s="149"/>
      <c r="G77" s="19">
        <f>1+2+3+1+1+1+1+1+1</f>
        <v>12</v>
      </c>
      <c r="H77" s="149">
        <f t="shared" si="10"/>
        <v>0</v>
      </c>
    </row>
    <row r="78" spans="1:9" x14ac:dyDescent="0.3">
      <c r="A78" s="17">
        <v>4</v>
      </c>
      <c r="B78" s="17">
        <v>8</v>
      </c>
      <c r="C78" s="19">
        <v>3</v>
      </c>
      <c r="D78" s="135" t="s">
        <v>180</v>
      </c>
      <c r="E78" s="144" t="s">
        <v>31</v>
      </c>
      <c r="F78" s="149"/>
      <c r="G78" s="19"/>
      <c r="H78" s="149">
        <f t="shared" si="10"/>
        <v>0</v>
      </c>
    </row>
    <row r="79" spans="1:9" x14ac:dyDescent="0.3">
      <c r="A79" s="17">
        <v>4</v>
      </c>
      <c r="B79" s="17">
        <v>9</v>
      </c>
      <c r="C79" s="19"/>
      <c r="D79" s="26" t="s">
        <v>156</v>
      </c>
      <c r="E79" s="144"/>
      <c r="F79" s="149"/>
      <c r="G79" s="19"/>
      <c r="H79" s="149"/>
    </row>
    <row r="80" spans="1:9" x14ac:dyDescent="0.3">
      <c r="A80" s="17">
        <v>4</v>
      </c>
      <c r="B80" s="17">
        <v>9</v>
      </c>
      <c r="C80" s="19">
        <v>1</v>
      </c>
      <c r="D80" s="135" t="s">
        <v>185</v>
      </c>
      <c r="E80" s="144" t="s">
        <v>31</v>
      </c>
      <c r="F80" s="149"/>
      <c r="G80" s="19"/>
      <c r="H80" s="149">
        <f t="shared" ref="H80:H87" si="11">$F80*G80</f>
        <v>0</v>
      </c>
    </row>
    <row r="81" spans="1:8" x14ac:dyDescent="0.3">
      <c r="A81" s="17">
        <v>4</v>
      </c>
      <c r="B81" s="17">
        <v>9</v>
      </c>
      <c r="C81" s="19">
        <v>2</v>
      </c>
      <c r="D81" s="135" t="s">
        <v>166</v>
      </c>
      <c r="E81" s="144" t="s">
        <v>31</v>
      </c>
      <c r="F81" s="149"/>
      <c r="G81" s="19"/>
      <c r="H81" s="149">
        <f t="shared" si="11"/>
        <v>0</v>
      </c>
    </row>
    <row r="82" spans="1:8" x14ac:dyDescent="0.3">
      <c r="A82" s="17">
        <v>4</v>
      </c>
      <c r="B82" s="17">
        <v>9</v>
      </c>
      <c r="C82" s="19">
        <v>3</v>
      </c>
      <c r="D82" s="135" t="s">
        <v>146</v>
      </c>
      <c r="E82" s="144" t="s">
        <v>31</v>
      </c>
      <c r="F82" s="149"/>
      <c r="G82" s="19">
        <f>3+1+1</f>
        <v>5</v>
      </c>
      <c r="H82" s="149">
        <f t="shared" si="11"/>
        <v>0</v>
      </c>
    </row>
    <row r="83" spans="1:8" x14ac:dyDescent="0.3">
      <c r="A83" s="17">
        <v>4</v>
      </c>
      <c r="B83" s="17">
        <v>9</v>
      </c>
      <c r="C83" s="19">
        <v>4</v>
      </c>
      <c r="D83" s="135" t="s">
        <v>173</v>
      </c>
      <c r="E83" s="144" t="s">
        <v>31</v>
      </c>
      <c r="F83" s="149"/>
      <c r="G83" s="19"/>
      <c r="H83" s="149">
        <f t="shared" si="11"/>
        <v>0</v>
      </c>
    </row>
    <row r="84" spans="1:8" x14ac:dyDescent="0.3">
      <c r="A84" s="17">
        <v>4</v>
      </c>
      <c r="B84" s="17">
        <v>9</v>
      </c>
      <c r="C84" s="19">
        <v>5</v>
      </c>
      <c r="D84" s="135" t="s">
        <v>150</v>
      </c>
      <c r="E84" s="144" t="s">
        <v>31</v>
      </c>
      <c r="F84" s="149"/>
      <c r="G84" s="19">
        <f>1+1+1</f>
        <v>3</v>
      </c>
      <c r="H84" s="149">
        <f t="shared" si="11"/>
        <v>0</v>
      </c>
    </row>
    <row r="85" spans="1:8" x14ac:dyDescent="0.3">
      <c r="A85" s="17">
        <v>4</v>
      </c>
      <c r="B85" s="17">
        <v>9</v>
      </c>
      <c r="C85" s="19">
        <v>6</v>
      </c>
      <c r="D85" s="135" t="s">
        <v>149</v>
      </c>
      <c r="E85" s="144" t="s">
        <v>31</v>
      </c>
      <c r="F85" s="149"/>
      <c r="G85" s="19">
        <f>1+1+1</f>
        <v>3</v>
      </c>
      <c r="H85" s="149">
        <f t="shared" si="11"/>
        <v>0</v>
      </c>
    </row>
    <row r="86" spans="1:8" x14ac:dyDescent="0.3">
      <c r="A86" s="17">
        <v>4</v>
      </c>
      <c r="B86" s="17">
        <v>9</v>
      </c>
      <c r="C86" s="19">
        <v>7</v>
      </c>
      <c r="D86" s="135" t="s">
        <v>139</v>
      </c>
      <c r="E86" s="144" t="s">
        <v>31</v>
      </c>
      <c r="F86" s="149"/>
      <c r="G86" s="19"/>
      <c r="H86" s="149">
        <f t="shared" si="11"/>
        <v>0</v>
      </c>
    </row>
    <row r="87" spans="1:8" x14ac:dyDescent="0.3">
      <c r="A87" s="17">
        <v>4</v>
      </c>
      <c r="B87" s="17">
        <v>9</v>
      </c>
      <c r="C87" s="19">
        <v>8</v>
      </c>
      <c r="D87" s="135" t="s">
        <v>140</v>
      </c>
      <c r="E87" s="144" t="s">
        <v>31</v>
      </c>
      <c r="F87" s="149"/>
      <c r="G87" s="19">
        <f>1+1</f>
        <v>2</v>
      </c>
      <c r="H87" s="149">
        <f t="shared" si="11"/>
        <v>0</v>
      </c>
    </row>
    <row r="88" spans="1:8" ht="26.2" x14ac:dyDescent="0.3">
      <c r="A88" s="17">
        <v>4</v>
      </c>
      <c r="B88" s="17">
        <v>10</v>
      </c>
      <c r="C88" s="19"/>
      <c r="D88" s="26" t="s">
        <v>171</v>
      </c>
      <c r="E88" s="144"/>
      <c r="F88" s="149"/>
      <c r="G88" s="19"/>
      <c r="H88" s="149"/>
    </row>
    <row r="89" spans="1:8" x14ac:dyDescent="0.3">
      <c r="A89" s="17">
        <v>4</v>
      </c>
      <c r="B89" s="17">
        <v>10</v>
      </c>
      <c r="C89" s="19">
        <v>1</v>
      </c>
      <c r="D89" s="135" t="s">
        <v>153</v>
      </c>
      <c r="E89" s="144" t="s">
        <v>31</v>
      </c>
      <c r="F89" s="149"/>
      <c r="G89" s="19">
        <f>10</f>
        <v>10</v>
      </c>
      <c r="H89" s="149">
        <f t="shared" ref="H89:H91" si="12">$F89*G89</f>
        <v>0</v>
      </c>
    </row>
    <row r="90" spans="1:8" x14ac:dyDescent="0.3">
      <c r="A90" s="17">
        <v>4</v>
      </c>
      <c r="B90" s="17">
        <v>10</v>
      </c>
      <c r="C90" s="19">
        <v>2</v>
      </c>
      <c r="D90" s="135" t="s">
        <v>152</v>
      </c>
      <c r="E90" s="144" t="s">
        <v>31</v>
      </c>
      <c r="F90" s="149"/>
      <c r="G90" s="19">
        <f>2</f>
        <v>2</v>
      </c>
      <c r="H90" s="149">
        <f t="shared" si="12"/>
        <v>0</v>
      </c>
    </row>
    <row r="91" spans="1:8" x14ac:dyDescent="0.3">
      <c r="A91" s="17">
        <v>4</v>
      </c>
      <c r="B91" s="17">
        <v>10</v>
      </c>
      <c r="C91" s="19">
        <v>3</v>
      </c>
      <c r="D91" s="135" t="s">
        <v>180</v>
      </c>
      <c r="E91" s="144" t="s">
        <v>31</v>
      </c>
      <c r="F91" s="149"/>
      <c r="G91" s="19"/>
      <c r="H91" s="149">
        <f t="shared" si="12"/>
        <v>0</v>
      </c>
    </row>
    <row r="92" spans="1:8" x14ac:dyDescent="0.3">
      <c r="A92" s="17">
        <v>4</v>
      </c>
      <c r="B92" s="17">
        <v>11</v>
      </c>
      <c r="C92" s="19"/>
      <c r="D92" s="26" t="s">
        <v>157</v>
      </c>
      <c r="E92" s="144"/>
      <c r="F92" s="149"/>
      <c r="G92" s="19"/>
      <c r="H92" s="149"/>
    </row>
    <row r="93" spans="1:8" x14ac:dyDescent="0.3">
      <c r="A93" s="17">
        <v>4</v>
      </c>
      <c r="B93" s="17">
        <v>11</v>
      </c>
      <c r="C93" s="19">
        <v>1</v>
      </c>
      <c r="D93" s="135" t="s">
        <v>153</v>
      </c>
      <c r="E93" s="144" t="s">
        <v>31</v>
      </c>
      <c r="F93" s="149"/>
      <c r="G93" s="19"/>
      <c r="H93" s="149">
        <f t="shared" ref="H93:H95" si="13">$F93*G93</f>
        <v>0</v>
      </c>
    </row>
    <row r="94" spans="1:8" x14ac:dyDescent="0.3">
      <c r="A94" s="17">
        <v>4</v>
      </c>
      <c r="B94" s="17">
        <v>11</v>
      </c>
      <c r="C94" s="19">
        <v>2</v>
      </c>
      <c r="D94" s="135" t="s">
        <v>152</v>
      </c>
      <c r="E94" s="144" t="s">
        <v>31</v>
      </c>
      <c r="F94" s="149"/>
      <c r="G94" s="19"/>
      <c r="H94" s="149">
        <f t="shared" si="13"/>
        <v>0</v>
      </c>
    </row>
    <row r="95" spans="1:8" x14ac:dyDescent="0.3">
      <c r="A95" s="17">
        <v>4</v>
      </c>
      <c r="B95" s="17">
        <v>11</v>
      </c>
      <c r="C95" s="19">
        <v>3</v>
      </c>
      <c r="D95" s="135" t="s">
        <v>180</v>
      </c>
      <c r="E95" s="144" t="s">
        <v>31</v>
      </c>
      <c r="F95" s="149"/>
      <c r="G95" s="19"/>
      <c r="H95" s="149">
        <f t="shared" si="13"/>
        <v>0</v>
      </c>
    </row>
    <row r="96" spans="1:8" ht="26.2" x14ac:dyDescent="0.3">
      <c r="A96" s="17">
        <v>4</v>
      </c>
      <c r="B96" s="17">
        <v>12</v>
      </c>
      <c r="C96" s="19"/>
      <c r="D96" s="26" t="s">
        <v>178</v>
      </c>
      <c r="E96" s="144"/>
      <c r="F96" s="149"/>
      <c r="G96" s="19"/>
      <c r="H96" s="149"/>
    </row>
    <row r="97" spans="1:8" x14ac:dyDescent="0.3">
      <c r="A97" s="17">
        <v>4</v>
      </c>
      <c r="B97" s="17">
        <v>12</v>
      </c>
      <c r="C97" s="19">
        <v>1</v>
      </c>
      <c r="D97" s="135" t="s">
        <v>153</v>
      </c>
      <c r="E97" s="144" t="s">
        <v>31</v>
      </c>
      <c r="F97" s="149"/>
      <c r="G97" s="19"/>
      <c r="H97" s="149">
        <f t="shared" ref="H97:H99" si="14">$F97*G97</f>
        <v>0</v>
      </c>
    </row>
    <row r="98" spans="1:8" x14ac:dyDescent="0.3">
      <c r="A98" s="17">
        <v>4</v>
      </c>
      <c r="B98" s="17">
        <v>12</v>
      </c>
      <c r="C98" s="19">
        <v>2</v>
      </c>
      <c r="D98" s="135" t="s">
        <v>152</v>
      </c>
      <c r="E98" s="144" t="s">
        <v>31</v>
      </c>
      <c r="F98" s="149"/>
      <c r="G98" s="19">
        <f>11</f>
        <v>11</v>
      </c>
      <c r="H98" s="149">
        <f t="shared" si="14"/>
        <v>0</v>
      </c>
    </row>
    <row r="99" spans="1:8" x14ac:dyDescent="0.3">
      <c r="A99" s="17">
        <v>4</v>
      </c>
      <c r="B99" s="17">
        <v>12</v>
      </c>
      <c r="C99" s="19">
        <v>3</v>
      </c>
      <c r="D99" s="135" t="s">
        <v>180</v>
      </c>
      <c r="E99" s="144" t="s">
        <v>31</v>
      </c>
      <c r="F99" s="149"/>
      <c r="G99" s="19"/>
      <c r="H99" s="149">
        <f t="shared" si="14"/>
        <v>0</v>
      </c>
    </row>
    <row r="100" spans="1:8" x14ac:dyDescent="0.3">
      <c r="A100" s="17">
        <v>4</v>
      </c>
      <c r="B100" s="17">
        <v>13</v>
      </c>
      <c r="C100" s="19"/>
      <c r="D100" s="26" t="s">
        <v>195</v>
      </c>
      <c r="E100" s="144"/>
      <c r="F100" s="149"/>
      <c r="G100" s="19"/>
      <c r="H100" s="149"/>
    </row>
    <row r="101" spans="1:8" x14ac:dyDescent="0.3">
      <c r="A101" s="17">
        <v>4</v>
      </c>
      <c r="B101" s="17">
        <v>13</v>
      </c>
      <c r="C101" s="19">
        <v>1</v>
      </c>
      <c r="D101" s="135" t="s">
        <v>153</v>
      </c>
      <c r="E101" s="144" t="s">
        <v>31</v>
      </c>
      <c r="F101" s="149"/>
      <c r="G101" s="19">
        <f>1+1</f>
        <v>2</v>
      </c>
      <c r="H101" s="149">
        <f t="shared" ref="H101:H103" si="15">$F101*G101</f>
        <v>0</v>
      </c>
    </row>
    <row r="102" spans="1:8" x14ac:dyDescent="0.3">
      <c r="A102" s="17">
        <v>4</v>
      </c>
      <c r="B102" s="17">
        <v>13</v>
      </c>
      <c r="C102" s="19">
        <v>2</v>
      </c>
      <c r="D102" s="135" t="s">
        <v>152</v>
      </c>
      <c r="E102" s="144" t="s">
        <v>31</v>
      </c>
      <c r="F102" s="149"/>
      <c r="G102" s="19">
        <f>1+1</f>
        <v>2</v>
      </c>
      <c r="H102" s="149">
        <f t="shared" si="15"/>
        <v>0</v>
      </c>
    </row>
    <row r="103" spans="1:8" x14ac:dyDescent="0.3">
      <c r="A103" s="17">
        <v>4</v>
      </c>
      <c r="B103" s="17">
        <v>13</v>
      </c>
      <c r="C103" s="19">
        <v>3</v>
      </c>
      <c r="D103" s="135" t="s">
        <v>180</v>
      </c>
      <c r="E103" s="144" t="s">
        <v>31</v>
      </c>
      <c r="F103" s="149"/>
      <c r="G103" s="19"/>
      <c r="H103" s="149">
        <f t="shared" si="15"/>
        <v>0</v>
      </c>
    </row>
    <row r="104" spans="1:8" x14ac:dyDescent="0.3">
      <c r="A104" s="17">
        <v>4</v>
      </c>
      <c r="B104" s="17">
        <v>14</v>
      </c>
      <c r="C104" s="19"/>
      <c r="D104" s="26" t="s">
        <v>192</v>
      </c>
      <c r="E104" s="144"/>
      <c r="F104" s="149"/>
      <c r="G104" s="19"/>
      <c r="H104" s="149"/>
    </row>
    <row r="105" spans="1:8" x14ac:dyDescent="0.3">
      <c r="A105" s="17">
        <v>4</v>
      </c>
      <c r="B105" s="17">
        <v>14</v>
      </c>
      <c r="C105" s="19">
        <v>1</v>
      </c>
      <c r="D105" s="135" t="s">
        <v>153</v>
      </c>
      <c r="E105" s="144" t="s">
        <v>31</v>
      </c>
      <c r="F105" s="149"/>
      <c r="G105" s="19"/>
      <c r="H105" s="149">
        <f t="shared" ref="H105:H107" si="16">$F105*G105</f>
        <v>0</v>
      </c>
    </row>
    <row r="106" spans="1:8" x14ac:dyDescent="0.3">
      <c r="A106" s="17">
        <v>4</v>
      </c>
      <c r="B106" s="17">
        <v>14</v>
      </c>
      <c r="C106" s="19">
        <v>2</v>
      </c>
      <c r="D106" s="135" t="s">
        <v>186</v>
      </c>
      <c r="E106" s="144" t="s">
        <v>31</v>
      </c>
      <c r="F106" s="149"/>
      <c r="G106" s="19">
        <v>2</v>
      </c>
      <c r="H106" s="149">
        <f t="shared" si="16"/>
        <v>0</v>
      </c>
    </row>
    <row r="107" spans="1:8" x14ac:dyDescent="0.3">
      <c r="A107" s="17">
        <v>4</v>
      </c>
      <c r="B107" s="17">
        <v>14</v>
      </c>
      <c r="C107" s="19">
        <v>3</v>
      </c>
      <c r="D107" s="135" t="s">
        <v>168</v>
      </c>
      <c r="E107" s="144" t="s">
        <v>31</v>
      </c>
      <c r="F107" s="149"/>
      <c r="G107" s="19"/>
      <c r="H107" s="149">
        <f t="shared" si="16"/>
        <v>0</v>
      </c>
    </row>
    <row r="108" spans="1:8" ht="26.2" x14ac:dyDescent="0.3">
      <c r="A108" s="17">
        <v>4</v>
      </c>
      <c r="B108" s="17">
        <v>15</v>
      </c>
      <c r="C108" s="19"/>
      <c r="D108" s="26" t="s">
        <v>190</v>
      </c>
      <c r="E108" s="144"/>
      <c r="F108" s="149"/>
      <c r="G108" s="19"/>
      <c r="H108" s="149"/>
    </row>
    <row r="109" spans="1:8" x14ac:dyDescent="0.3">
      <c r="A109" s="17">
        <v>4</v>
      </c>
      <c r="B109" s="17">
        <v>15</v>
      </c>
      <c r="C109" s="19">
        <v>1</v>
      </c>
      <c r="D109" s="135" t="s">
        <v>153</v>
      </c>
      <c r="E109" s="144" t="s">
        <v>31</v>
      </c>
      <c r="F109" s="149"/>
      <c r="G109" s="19"/>
      <c r="H109" s="149">
        <f t="shared" ref="H109:H111" si="17">$F109*G109</f>
        <v>0</v>
      </c>
    </row>
    <row r="110" spans="1:8" x14ac:dyDescent="0.3">
      <c r="A110" s="17">
        <v>4</v>
      </c>
      <c r="B110" s="17">
        <v>15</v>
      </c>
      <c r="C110" s="19">
        <v>2</v>
      </c>
      <c r="D110" s="135" t="s">
        <v>152</v>
      </c>
      <c r="E110" s="144" t="s">
        <v>31</v>
      </c>
      <c r="F110" s="149"/>
      <c r="G110" s="19">
        <f>1+1</f>
        <v>2</v>
      </c>
      <c r="H110" s="149">
        <f t="shared" si="17"/>
        <v>0</v>
      </c>
    </row>
    <row r="111" spans="1:8" x14ac:dyDescent="0.3">
      <c r="A111" s="17">
        <v>4</v>
      </c>
      <c r="B111" s="17">
        <v>15</v>
      </c>
      <c r="C111" s="19">
        <v>3</v>
      </c>
      <c r="D111" s="135" t="s">
        <v>180</v>
      </c>
      <c r="E111" s="144" t="s">
        <v>31</v>
      </c>
      <c r="F111" s="149"/>
      <c r="G111" s="19"/>
      <c r="H111" s="149">
        <f t="shared" si="17"/>
        <v>0</v>
      </c>
    </row>
    <row r="112" spans="1:8" ht="26.2" x14ac:dyDescent="0.3">
      <c r="A112" s="17">
        <v>4</v>
      </c>
      <c r="B112" s="17">
        <v>16</v>
      </c>
      <c r="C112" s="19"/>
      <c r="D112" s="26" t="s">
        <v>198</v>
      </c>
      <c r="E112" s="144"/>
      <c r="F112" s="149"/>
      <c r="G112" s="19"/>
      <c r="H112" s="149"/>
    </row>
    <row r="113" spans="1:8" x14ac:dyDescent="0.3">
      <c r="A113" s="17">
        <v>4</v>
      </c>
      <c r="B113" s="17">
        <v>16</v>
      </c>
      <c r="C113" s="19">
        <v>1</v>
      </c>
      <c r="D113" s="135" t="s">
        <v>137</v>
      </c>
      <c r="E113" s="144" t="s">
        <v>31</v>
      </c>
      <c r="F113" s="149"/>
      <c r="G113" s="19"/>
      <c r="H113" s="149">
        <f t="shared" ref="H113:H115" si="18">$F113*G113</f>
        <v>0</v>
      </c>
    </row>
    <row r="114" spans="1:8" x14ac:dyDescent="0.3">
      <c r="A114" s="17">
        <v>4</v>
      </c>
      <c r="B114" s="17">
        <v>16</v>
      </c>
      <c r="C114" s="19">
        <v>2</v>
      </c>
      <c r="D114" s="135" t="s">
        <v>138</v>
      </c>
      <c r="E114" s="144" t="s">
        <v>31</v>
      </c>
      <c r="F114" s="149"/>
      <c r="G114" s="19">
        <f>8+5+20</f>
        <v>33</v>
      </c>
      <c r="H114" s="149">
        <f t="shared" si="18"/>
        <v>0</v>
      </c>
    </row>
    <row r="115" spans="1:8" x14ac:dyDescent="0.3">
      <c r="A115" s="17">
        <v>4</v>
      </c>
      <c r="B115" s="17">
        <v>16</v>
      </c>
      <c r="C115" s="19">
        <v>3</v>
      </c>
      <c r="D115" s="135" t="s">
        <v>179</v>
      </c>
      <c r="E115" s="144" t="s">
        <v>15</v>
      </c>
      <c r="F115" s="157"/>
      <c r="G115" s="19">
        <f>8*5</f>
        <v>40</v>
      </c>
      <c r="H115" s="149">
        <f t="shared" si="18"/>
        <v>0</v>
      </c>
    </row>
    <row r="116" spans="1:8" x14ac:dyDescent="0.3">
      <c r="A116" s="17">
        <v>4</v>
      </c>
      <c r="B116" s="17">
        <v>17</v>
      </c>
      <c r="C116" s="19"/>
      <c r="D116" s="26" t="s">
        <v>136</v>
      </c>
      <c r="E116" s="144"/>
      <c r="F116" s="149"/>
      <c r="G116" s="19"/>
      <c r="H116" s="149"/>
    </row>
    <row r="117" spans="1:8" x14ac:dyDescent="0.3">
      <c r="A117" s="17">
        <v>4</v>
      </c>
      <c r="B117" s="17">
        <v>17</v>
      </c>
      <c r="C117" s="19">
        <v>1</v>
      </c>
      <c r="D117" s="135" t="s">
        <v>137</v>
      </c>
      <c r="E117" s="144" t="s">
        <v>31</v>
      </c>
      <c r="F117" s="149"/>
      <c r="G117" s="19"/>
      <c r="H117" s="149">
        <f t="shared" ref="H117:H122" si="19">$F117*G117</f>
        <v>0</v>
      </c>
    </row>
    <row r="118" spans="1:8" x14ac:dyDescent="0.3">
      <c r="A118" s="17">
        <v>4</v>
      </c>
      <c r="B118" s="17">
        <v>17</v>
      </c>
      <c r="C118" s="19">
        <v>2</v>
      </c>
      <c r="D118" s="135" t="s">
        <v>138</v>
      </c>
      <c r="E118" s="144" t="s">
        <v>31</v>
      </c>
      <c r="F118" s="149"/>
      <c r="G118" s="19"/>
      <c r="H118" s="149">
        <f t="shared" si="19"/>
        <v>0</v>
      </c>
    </row>
    <row r="119" spans="1:8" x14ac:dyDescent="0.3">
      <c r="A119" s="17">
        <v>4</v>
      </c>
      <c r="B119" s="17">
        <v>18</v>
      </c>
      <c r="C119" s="19"/>
      <c r="D119" s="26" t="s">
        <v>145</v>
      </c>
      <c r="E119" s="144" t="s">
        <v>31</v>
      </c>
      <c r="F119" s="149"/>
      <c r="G119" s="19">
        <f>G110</f>
        <v>2</v>
      </c>
      <c r="H119" s="149">
        <f t="shared" si="19"/>
        <v>0</v>
      </c>
    </row>
    <row r="120" spans="1:8" x14ac:dyDescent="0.3">
      <c r="A120" s="17">
        <v>4</v>
      </c>
      <c r="B120" s="17">
        <v>19</v>
      </c>
      <c r="C120" s="19"/>
      <c r="D120" s="26" t="s">
        <v>62</v>
      </c>
      <c r="E120" s="144" t="s">
        <v>31</v>
      </c>
      <c r="F120" s="149"/>
      <c r="G120" s="19"/>
      <c r="H120" s="149">
        <f t="shared" si="19"/>
        <v>0</v>
      </c>
    </row>
    <row r="121" spans="1:8" ht="26.2" x14ac:dyDescent="0.3">
      <c r="A121" s="17">
        <v>4</v>
      </c>
      <c r="B121" s="17">
        <v>20</v>
      </c>
      <c r="C121" s="19"/>
      <c r="D121" s="26" t="s">
        <v>148</v>
      </c>
      <c r="E121" s="144" t="s">
        <v>15</v>
      </c>
      <c r="F121" s="149"/>
      <c r="G121" s="19"/>
      <c r="H121" s="149">
        <f t="shared" si="19"/>
        <v>0</v>
      </c>
    </row>
    <row r="122" spans="1:8" x14ac:dyDescent="0.3">
      <c r="A122" s="17">
        <v>4</v>
      </c>
      <c r="B122" s="17">
        <v>21</v>
      </c>
      <c r="C122" s="19"/>
      <c r="D122" s="26" t="s">
        <v>165</v>
      </c>
      <c r="E122" s="131" t="s">
        <v>15</v>
      </c>
      <c r="F122" s="21"/>
      <c r="G122" s="19"/>
      <c r="H122" s="149">
        <f t="shared" si="19"/>
        <v>0</v>
      </c>
    </row>
    <row r="123" spans="1:8" ht="15.75" thickBot="1" x14ac:dyDescent="0.35">
      <c r="A123" s="17"/>
      <c r="B123" s="17"/>
      <c r="C123" s="19"/>
      <c r="D123" s="135"/>
      <c r="E123" s="144"/>
      <c r="F123" s="149"/>
      <c r="G123" s="138"/>
      <c r="H123" s="149"/>
    </row>
    <row r="124" spans="1:8" ht="15.75" thickBot="1" x14ac:dyDescent="0.35">
      <c r="A124" s="164"/>
      <c r="B124" s="14"/>
      <c r="C124" s="14"/>
      <c r="D124" s="136" t="s">
        <v>151</v>
      </c>
      <c r="E124" s="14"/>
      <c r="F124" s="28"/>
      <c r="G124" s="14"/>
      <c r="H124" s="165">
        <f>SUM(H126:H132)</f>
        <v>0</v>
      </c>
    </row>
    <row r="125" spans="1:8" x14ac:dyDescent="0.3">
      <c r="A125" s="17">
        <v>5</v>
      </c>
      <c r="B125" s="17">
        <v>1</v>
      </c>
      <c r="C125" s="46"/>
      <c r="D125" s="141" t="s">
        <v>124</v>
      </c>
      <c r="E125" s="146"/>
      <c r="F125" s="154"/>
      <c r="G125" s="48"/>
      <c r="H125" s="149"/>
    </row>
    <row r="126" spans="1:8" x14ac:dyDescent="0.3">
      <c r="A126" s="17">
        <v>5</v>
      </c>
      <c r="B126" s="17">
        <v>1</v>
      </c>
      <c r="C126" s="31">
        <v>1</v>
      </c>
      <c r="D126" s="143" t="s">
        <v>125</v>
      </c>
      <c r="E126" s="146" t="s">
        <v>31</v>
      </c>
      <c r="F126" s="154"/>
      <c r="G126" s="19">
        <v>1</v>
      </c>
      <c r="H126" s="149">
        <f t="shared" ref="H126:H131" si="20">$F126*G126</f>
        <v>0</v>
      </c>
    </row>
    <row r="127" spans="1:8" x14ac:dyDescent="0.3">
      <c r="A127" s="17">
        <v>5</v>
      </c>
      <c r="B127" s="17">
        <v>1</v>
      </c>
      <c r="C127" s="31">
        <v>2</v>
      </c>
      <c r="D127" s="143" t="s">
        <v>126</v>
      </c>
      <c r="E127" s="146" t="s">
        <v>31</v>
      </c>
      <c r="F127" s="154"/>
      <c r="G127" s="19">
        <v>1</v>
      </c>
      <c r="H127" s="149">
        <f t="shared" si="20"/>
        <v>0</v>
      </c>
    </row>
    <row r="128" spans="1:8" x14ac:dyDescent="0.3">
      <c r="A128" s="17">
        <v>5</v>
      </c>
      <c r="B128" s="17">
        <v>2</v>
      </c>
      <c r="C128" s="20"/>
      <c r="D128" s="141" t="s">
        <v>154</v>
      </c>
      <c r="E128" s="146" t="s">
        <v>129</v>
      </c>
      <c r="F128" s="154"/>
      <c r="G128" s="19">
        <v>1</v>
      </c>
      <c r="H128" s="149">
        <f t="shared" si="20"/>
        <v>0</v>
      </c>
    </row>
    <row r="129" spans="1:8" x14ac:dyDescent="0.3">
      <c r="A129" s="17">
        <v>5</v>
      </c>
      <c r="B129" s="17">
        <v>3</v>
      </c>
      <c r="C129" s="20"/>
      <c r="D129" s="141" t="s">
        <v>127</v>
      </c>
      <c r="E129" s="146" t="s">
        <v>31</v>
      </c>
      <c r="F129" s="154"/>
      <c r="G129" s="19">
        <v>1</v>
      </c>
      <c r="H129" s="149">
        <f t="shared" si="20"/>
        <v>0</v>
      </c>
    </row>
    <row r="130" spans="1:8" x14ac:dyDescent="0.3">
      <c r="A130" s="46">
        <v>5</v>
      </c>
      <c r="B130" s="17">
        <v>4</v>
      </c>
      <c r="C130" s="31"/>
      <c r="D130" s="141" t="s">
        <v>128</v>
      </c>
      <c r="E130" s="146" t="s">
        <v>31</v>
      </c>
      <c r="F130" s="154"/>
      <c r="G130" s="19">
        <v>1</v>
      </c>
      <c r="H130" s="149">
        <f t="shared" si="20"/>
        <v>0</v>
      </c>
    </row>
    <row r="131" spans="1:8" x14ac:dyDescent="0.3">
      <c r="A131" s="17">
        <v>5</v>
      </c>
      <c r="B131" s="17">
        <v>5</v>
      </c>
      <c r="C131" s="31"/>
      <c r="D131" s="141" t="s">
        <v>155</v>
      </c>
      <c r="E131" s="146" t="s">
        <v>129</v>
      </c>
      <c r="F131" s="154"/>
      <c r="G131" s="19">
        <v>1</v>
      </c>
      <c r="H131" s="149">
        <f t="shared" si="20"/>
        <v>0</v>
      </c>
    </row>
    <row r="132" spans="1:8" ht="15.75" thickBot="1" x14ac:dyDescent="0.35">
      <c r="A132" s="36"/>
      <c r="B132" s="36"/>
      <c r="C132" s="36"/>
      <c r="D132" s="142"/>
      <c r="E132" s="147"/>
      <c r="F132" s="155"/>
      <c r="G132" s="53"/>
      <c r="H132" s="71"/>
    </row>
    <row r="133" spans="1:8" ht="15.75" thickBot="1" x14ac:dyDescent="0.35">
      <c r="A133" s="46"/>
      <c r="H133" s="166"/>
    </row>
    <row r="134" spans="1:8" ht="15.75" thickBot="1" x14ac:dyDescent="0.35">
      <c r="A134" s="46"/>
      <c r="D134" s="219" t="s">
        <v>34</v>
      </c>
      <c r="E134" s="220"/>
      <c r="F134" s="220"/>
      <c r="G134" s="220"/>
      <c r="H134" s="221"/>
    </row>
    <row r="135" spans="1:8" x14ac:dyDescent="0.3">
      <c r="A135" s="46"/>
      <c r="D135" s="223" t="s">
        <v>6</v>
      </c>
      <c r="E135" s="224"/>
      <c r="F135" s="224"/>
      <c r="G135" s="195">
        <f>H7</f>
        <v>0</v>
      </c>
      <c r="H135" s="222"/>
    </row>
    <row r="136" spans="1:8" x14ac:dyDescent="0.3">
      <c r="A136" s="46"/>
      <c r="D136" s="215" t="s">
        <v>161</v>
      </c>
      <c r="E136" s="216"/>
      <c r="F136" s="216"/>
      <c r="G136" s="199">
        <f>H19</f>
        <v>0</v>
      </c>
      <c r="H136" s="217"/>
    </row>
    <row r="137" spans="1:8" x14ac:dyDescent="0.3">
      <c r="A137" s="46"/>
      <c r="D137" s="215" t="s">
        <v>22</v>
      </c>
      <c r="E137" s="216"/>
      <c r="F137" s="216"/>
      <c r="G137" s="200">
        <f>H34</f>
        <v>0</v>
      </c>
      <c r="H137" s="218"/>
    </row>
    <row r="138" spans="1:8" x14ac:dyDescent="0.3">
      <c r="A138" s="46"/>
      <c r="D138" s="215" t="s">
        <v>27</v>
      </c>
      <c r="E138" s="216"/>
      <c r="F138" s="216"/>
      <c r="G138" s="201">
        <f>H46</f>
        <v>0</v>
      </c>
      <c r="H138" s="214"/>
    </row>
    <row r="139" spans="1:8" ht="15.75" thickBot="1" x14ac:dyDescent="0.35">
      <c r="A139" s="46"/>
      <c r="D139" s="211" t="s">
        <v>151</v>
      </c>
      <c r="E139" s="212"/>
      <c r="F139" s="212"/>
      <c r="G139" s="202">
        <f>H124</f>
        <v>0</v>
      </c>
      <c r="H139" s="213"/>
    </row>
    <row r="140" spans="1:8" x14ac:dyDescent="0.3">
      <c r="A140" s="46"/>
      <c r="D140" s="158" t="s">
        <v>35</v>
      </c>
      <c r="E140" s="206"/>
      <c r="F140" s="207"/>
      <c r="G140" s="196">
        <f>SUM(G135:H139)</f>
        <v>0</v>
      </c>
      <c r="H140" s="209"/>
    </row>
    <row r="141" spans="1:8" x14ac:dyDescent="0.3">
      <c r="A141" s="46"/>
      <c r="D141" s="158" t="s">
        <v>98</v>
      </c>
      <c r="E141" s="199"/>
      <c r="F141" s="203"/>
      <c r="G141" s="197">
        <f t="shared" ref="G141" si="21">G140*0.2</f>
        <v>0</v>
      </c>
      <c r="H141" s="210"/>
    </row>
    <row r="142" spans="1:8" ht="15.75" thickBot="1" x14ac:dyDescent="0.35">
      <c r="A142" s="46"/>
      <c r="D142" s="158" t="s">
        <v>36</v>
      </c>
      <c r="E142" s="204"/>
      <c r="F142" s="205"/>
      <c r="G142" s="198">
        <f t="shared" ref="G142" si="22">G140+G141</f>
        <v>0</v>
      </c>
      <c r="H142" s="208"/>
    </row>
    <row r="143" spans="1:8" x14ac:dyDescent="0.3">
      <c r="A143" s="167"/>
      <c r="B143" s="168"/>
      <c r="C143" s="168"/>
      <c r="D143" s="169"/>
      <c r="E143" s="170"/>
      <c r="F143" s="171"/>
      <c r="G143" s="170"/>
      <c r="H143" s="172"/>
    </row>
    <row r="146" spans="1:7" s="56" customFormat="1" x14ac:dyDescent="0.3">
      <c r="A146" s="55"/>
      <c r="B146" s="55"/>
      <c r="C146" s="55"/>
      <c r="D146" s="137"/>
      <c r="F146" s="159"/>
      <c r="G146" s="159"/>
    </row>
  </sheetData>
  <mergeCells count="22">
    <mergeCell ref="A2:H2"/>
    <mergeCell ref="A1:H1"/>
    <mergeCell ref="A6:C6"/>
    <mergeCell ref="D134:H134"/>
    <mergeCell ref="G135:H135"/>
    <mergeCell ref="D135:F135"/>
    <mergeCell ref="A4:H4"/>
    <mergeCell ref="A3:H3"/>
    <mergeCell ref="G138:H138"/>
    <mergeCell ref="D138:F138"/>
    <mergeCell ref="G136:H136"/>
    <mergeCell ref="G137:H137"/>
    <mergeCell ref="D136:F136"/>
    <mergeCell ref="D137:F137"/>
    <mergeCell ref="G142:H142"/>
    <mergeCell ref="G140:H140"/>
    <mergeCell ref="G141:H141"/>
    <mergeCell ref="E140:F140"/>
    <mergeCell ref="D139:F139"/>
    <mergeCell ref="E142:F142"/>
    <mergeCell ref="E141:F141"/>
    <mergeCell ref="G139:H13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8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5</vt:i4>
      </vt:variant>
    </vt:vector>
  </HeadingPairs>
  <TitlesOfParts>
    <vt:vector size="12" baseType="lpstr">
      <vt:lpstr>30</vt:lpstr>
      <vt:lpstr>60</vt:lpstr>
      <vt:lpstr>120</vt:lpstr>
      <vt:lpstr>Cubature 30</vt:lpstr>
      <vt:lpstr>Cubature 60</vt:lpstr>
      <vt:lpstr>Cubature 120</vt:lpstr>
      <vt:lpstr>DQE</vt:lpstr>
      <vt:lpstr>DQE!Impression_des_titres</vt:lpstr>
      <vt:lpstr>'120'!Zone_d_impression</vt:lpstr>
      <vt:lpstr>'30'!Zone_d_impression</vt:lpstr>
      <vt:lpstr>'60'!Zone_d_impression</vt:lpstr>
      <vt:lpstr>DQE!Zone_d_impression</vt:lpstr>
    </vt:vector>
  </TitlesOfParts>
  <Company>Cabinet MERLIN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RIPAMONTI Claire</dc:creator>
  <cp:lastModifiedBy>EL KASBI Tachfine</cp:lastModifiedBy>
  <cp:lastPrinted>2025-06-16T07:11:14Z</cp:lastPrinted>
  <dcterms:created xsi:type="dcterms:W3CDTF">2016-04-08T09:02:12Z</dcterms:created>
  <dcterms:modified xsi:type="dcterms:W3CDTF">2025-06-16T07:12:33Z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1036</vt:lpwstr>
  </property>
</Properties>
</file>